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verview" sheetId="1" state="visible" r:id="rId2"/>
    <sheet name="Data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<sst xmlns="http://schemas.openxmlformats.org/spreadsheetml/2006/main" count="274" uniqueCount="216">
  <si>
    <t xml:space="preserve">A sampling of Arlington, MA real estate sales.</t>
  </si>
  <si>
    <t xml:space="preserve">The addresses were taken from the printed edition of the Arlington Advocate</t>
  </si>
  <si>
    <t xml:space="preserve">Sizes, assessed value, etc were taken from assessors data and town gis, via https://arlingtonma.gov</t>
  </si>
  <si>
    <t xml:space="preserve">My sampling method evolved over the course of collecting this data.  I originally focused on the high value sales (to see whether they were new or used), then gradually transitioned to covering a range of sale prices. </t>
  </si>
  <si>
    <t xml:space="preserve">Pub Date</t>
  </si>
  <si>
    <t xml:space="preserve">Address</t>
  </si>
  <si>
    <t xml:space="preserve">Finished area</t>
  </si>
  <si>
    <t xml:space="preserve">Lot area</t>
  </si>
  <si>
    <t xml:space="preserve">year built</t>
  </si>
  <si>
    <t xml:space="preserve">assessed value</t>
  </si>
  <si>
    <t xml:space="preserve">sale price</t>
  </si>
  <si>
    <t xml:space="preserve">Prev Sale</t>
  </si>
  <si>
    <t xml:space="preserve">Prev Sale Price</t>
  </si>
  <si>
    <t xml:space="preserve">Notes</t>
  </si>
  <si>
    <t xml:space="preserve">7Monadnock Rd</t>
  </si>
  <si>
    <t xml:space="preserve">single family</t>
  </si>
  <si>
    <t xml:space="preserve">416 Mystic St</t>
  </si>
  <si>
    <t xml:space="preserve">64 Lansdown Rd</t>
  </si>
  <si>
    <t xml:space="preserve">330 Ridge St</t>
  </si>
  <si>
    <t xml:space="preserve">27 Hopkins Rd</t>
  </si>
  <si>
    <t xml:space="preserve">34 Shawnee Rd</t>
  </si>
  <si>
    <t xml:space="preserve">104 Bartlett Ave</t>
  </si>
  <si>
    <t xml:space="preserve">22 Moccasin Path</t>
  </si>
  <si>
    <t xml:space="preserve">1207 Mass Ave</t>
  </si>
  <si>
    <t xml:space="preserve">Commercial property.  Former DAV building</t>
  </si>
  <si>
    <t xml:space="preserve">993 Mass Ave #311</t>
  </si>
  <si>
    <t xml:space="preserve">1 BR condo</t>
  </si>
  <si>
    <t xml:space="preserve">4 Lillian Lane</t>
  </si>
  <si>
    <t xml:space="preserve">57 Princeton Road</t>
  </si>
  <si>
    <t xml:space="preserve">25 Littlejohn #25</t>
  </si>
  <si>
    <t xml:space="preserve">Condo.  Half-duplex.  Nonconforming use in 1F district</t>
  </si>
  <si>
    <t xml:space="preserve">39 Florence Ave</t>
  </si>
  <si>
    <t xml:space="preserve">49 Spy Pond Lane</t>
  </si>
  <si>
    <t xml:space="preserve">New lot, formed by subdivision.  Note: assessed value is just the value of the land</t>
  </si>
  <si>
    <t xml:space="preserve">19 Maple St</t>
  </si>
  <si>
    <t xml:space="preserve">Single family</t>
  </si>
  <si>
    <t xml:space="preserve">15 Ridge Street</t>
  </si>
  <si>
    <t xml:space="preserve">54 Hutchinson Rd</t>
  </si>
  <si>
    <t xml:space="preserve">26 Cherokee Rd</t>
  </si>
  <si>
    <t xml:space="preserve">5-7 Adams</t>
  </si>
  <si>
    <t xml:space="preserve">Two family.  Sold in 2007 for $1</t>
  </si>
  <si>
    <t xml:space="preserve">44 Palmer St</t>
  </si>
  <si>
    <t xml:space="preserve">Two family.</t>
  </si>
  <si>
    <t xml:space="preserve">1-3 Osborne Rd</t>
  </si>
  <si>
    <t xml:space="preserve">15 Gloucester St</t>
  </si>
  <si>
    <t xml:space="preserve">18 Belknap St</t>
  </si>
  <si>
    <t xml:space="preserve">7-plex in a 2F zone.  1966 deed did not specify consideration.</t>
  </si>
  <si>
    <t xml:space="preserve">99 Mass Ave</t>
  </si>
  <si>
    <t xml:space="preserve">Office building in B2 zone.</t>
  </si>
  <si>
    <t xml:space="preserve">70 Princeton Rd</t>
  </si>
  <si>
    <t xml:space="preserve">4 Colonial Village Dr #11</t>
  </si>
  <si>
    <t xml:space="preserve">Condo</t>
  </si>
  <si>
    <t xml:space="preserve">22 Cherokee Rd</t>
  </si>
  <si>
    <t xml:space="preserve">Single family, new construction. </t>
  </si>
  <si>
    <t xml:space="preserve">77 Hodge Road</t>
  </si>
  <si>
    <t xml:space="preserve">Single family.  Building permit to add a 2nd floor</t>
  </si>
  <si>
    <t xml:space="preserve">10 Apache Tr</t>
  </si>
  <si>
    <t xml:space="preserve">Single family. (57k is ~ 298k in today’s dollars)</t>
  </si>
  <si>
    <t xml:space="preserve">1 Watermill Pl #107</t>
  </si>
  <si>
    <t xml:space="preserve">Condo in large building</t>
  </si>
  <si>
    <t xml:space="preserve">62 Windsor S #62</t>
  </si>
  <si>
    <t xml:space="preserve">Condo in two-family</t>
  </si>
  <si>
    <t xml:space="preserve">97 Everett St #2</t>
  </si>
  <si>
    <t xml:space="preserve">20-20A Lafayette St</t>
  </si>
  <si>
    <t xml:space="preserve">Two family.  Unable to locate prior non-convenience sale</t>
  </si>
  <si>
    <t xml:space="preserve">6 Thesda St.</t>
  </si>
  <si>
    <t xml:space="preserve">212 Pleasant St</t>
  </si>
  <si>
    <t xml:space="preserve">Single family.  Next to spy pond.  (1954 sale price is $182k in 2021 dollars)</t>
  </si>
  <si>
    <t xml:space="preserve">1 Watermill Pl #412</t>
  </si>
  <si>
    <t xml:space="preserve">2 BR condo in large M/F building</t>
  </si>
  <si>
    <t xml:space="preserve">177 Newport St</t>
  </si>
  <si>
    <t xml:space="preserve">50 Wright St</t>
  </si>
  <si>
    <t xml:space="preserve">Single family.  All deeds back to 1975 are convenience sales.  1945 deed doesn’t list consideration</t>
  </si>
  <si>
    <t xml:space="preserve">132 Wildwood Ave</t>
  </si>
  <si>
    <t xml:space="preserve">Single family. All deeds back to 1995 are convenience sales.  Couldn’t locate prior sale</t>
  </si>
  <si>
    <t xml:space="preserve">147 Highland Ave</t>
  </si>
  <si>
    <t xml:space="preserve">Two family.  ($62k in 1975 is ~ $325k in 2021 dollars)</t>
  </si>
  <si>
    <t xml:space="preserve">44 Morningside Dr.</t>
  </si>
  <si>
    <t xml:space="preserve">Single family.  Second floor was added in 2001</t>
  </si>
  <si>
    <t xml:space="preserve">49 Grand view Rd</t>
  </si>
  <si>
    <t xml:space="preserve">Single family.</t>
  </si>
  <si>
    <t xml:space="preserve">108 Decature St #12</t>
  </si>
  <si>
    <t xml:space="preserve">Pillbox condo.  1BR</t>
  </si>
  <si>
    <t xml:space="preserve">47 Mystic St #6B</t>
  </si>
  <si>
    <t xml:space="preserve">2BR condo in lg building.  Elec Baseboard heating</t>
  </si>
  <si>
    <t xml:space="preserve">81 Woodside Ln</t>
  </si>
  <si>
    <t xml:space="preserve">Single family (ranch)</t>
  </si>
  <si>
    <t xml:space="preserve">30 Philips St #30</t>
  </si>
  <si>
    <t xml:space="preserve">Condo.  In 2F (top floor)</t>
  </si>
  <si>
    <t xml:space="preserve">100 Pleasant st #21</t>
  </si>
  <si>
    <t xml:space="preserve">2 BR condo in 6 family</t>
  </si>
  <si>
    <t xml:space="preserve">975 Mass Ave #301</t>
  </si>
  <si>
    <t xml:space="preserve">1 BR condo in large building</t>
  </si>
  <si>
    <t xml:space="preserve">60-62 Maynard St #1</t>
  </si>
  <si>
    <t xml:space="preserve">Condo in 2F</t>
  </si>
  <si>
    <t xml:space="preserve">24 Linden St</t>
  </si>
  <si>
    <t xml:space="preserve">Single family (1980 sale price ~ 257k in today’s dollars)</t>
  </si>
  <si>
    <t xml:space="preserve">6 Farmer’s Circle</t>
  </si>
  <si>
    <t xml:space="preserve">106 Florence Ave</t>
  </si>
  <si>
    <t xml:space="preserve">1298 Mass Ave</t>
  </si>
  <si>
    <t xml:space="preserve">Former Wannamaker Hardware</t>
  </si>
  <si>
    <t xml:space="preserve">78 Scituate St</t>
  </si>
  <si>
    <t xml:space="preserve">88 Waverly St</t>
  </si>
  <si>
    <t xml:space="preserve">20 Lakehill Ave</t>
  </si>
  <si>
    <t xml:space="preserve">Two-family.  No amount specified for 1955 sale</t>
  </si>
  <si>
    <t xml:space="preserve">1296 Mass Ave</t>
  </si>
  <si>
    <t xml:space="preserve">51 Coolidge Rd</t>
  </si>
  <si>
    <t xml:space="preserve">47 Mystic St #8D</t>
  </si>
  <si>
    <t xml:space="preserve">112 Decatur St #10</t>
  </si>
  <si>
    <t xml:space="preserve">1 BR condo in pillbox (1989 sale price is $215k in 2021 dollars)</t>
  </si>
  <si>
    <t xml:space="preserve">77 Newland Road</t>
  </si>
  <si>
    <t xml:space="preserve">Single family.  1995 sale price is $379k in 2021 dollars)</t>
  </si>
  <si>
    <t xml:space="preserve">144 Lake St #2</t>
  </si>
  <si>
    <t xml:space="preserve">4 BR condo in two-family home</t>
  </si>
  <si>
    <t xml:space="preserve">28 Longmeadow Rd</t>
  </si>
  <si>
    <t xml:space="preserve">1 Watermill Pl #130</t>
  </si>
  <si>
    <t xml:space="preserve">40 Moulton Rd #40</t>
  </si>
  <si>
    <t xml:space="preserve">109 North Union St</t>
  </si>
  <si>
    <t xml:space="preserve">Single family.  1962 deed doesn’t list consideration</t>
  </si>
  <si>
    <t xml:space="preserve">62 Scituate St</t>
  </si>
  <si>
    <t xml:space="preserve">11 Moccasin Path</t>
  </si>
  <si>
    <t xml:space="preserve">25 Teel St</t>
  </si>
  <si>
    <t xml:space="preserve">35 Princeton Rd</t>
  </si>
  <si>
    <t xml:space="preserve">19 Buena Vista Rd</t>
  </si>
  <si>
    <t xml:space="preserve">Single family.  Numerous non-conformities.  Most of driveway located on adjacent property</t>
  </si>
  <si>
    <t xml:space="preserve">71 Mott St</t>
  </si>
  <si>
    <t xml:space="preserve">Single family.  Nonconforming side yard setbacks</t>
  </si>
  <si>
    <t xml:space="preserve">40 Margaret St #40</t>
  </si>
  <si>
    <t xml:space="preserve">New 2F -&gt; Condo conversion, which hasn’t been updated in town GIS.  Assessed value and finished area is 2F home</t>
  </si>
  <si>
    <t xml:space="preserve">18-18A Mary Street</t>
  </si>
  <si>
    <t xml:space="preserve">Two family. Lot too small to be buildable today, with numerous dimensional nonconformities.   Couldn’t locate prior non-convenience sale</t>
  </si>
  <si>
    <t xml:space="preserve">74 Mary St</t>
  </si>
  <si>
    <t xml:space="preserve">251 Forest Street</t>
  </si>
  <si>
    <t xml:space="preserve">900 Mass Ave #900</t>
  </si>
  <si>
    <t xml:space="preserve">3BR condo in two-family</t>
  </si>
  <si>
    <t xml:space="preserve">69 Bartlett Ave #B</t>
  </si>
  <si>
    <t xml:space="preserve">Condo in 2F.  Not buildable today (R1)</t>
  </si>
  <si>
    <t xml:space="preserve">100 Hibbert St</t>
  </si>
  <si>
    <t xml:space="preserve">Single family.  Additional story added in Jan 2021</t>
  </si>
  <si>
    <t xml:space="preserve">109 Crescent Hill Ave</t>
  </si>
  <si>
    <t xml:space="preserve">15 Ryder St</t>
  </si>
  <si>
    <t xml:space="preserve">Industrial district.  Used to be storage space for a builder</t>
  </si>
  <si>
    <t xml:space="preserve">255 Park Ave</t>
  </si>
  <si>
    <t xml:space="preserve">16 Hodge Rd</t>
  </si>
  <si>
    <t xml:space="preserve">9 Rockmont Rd</t>
  </si>
  <si>
    <t xml:space="preserve">18 Randolph St</t>
  </si>
  <si>
    <t xml:space="preserve">Two family. No market sales listed on property card</t>
  </si>
  <si>
    <t xml:space="preserve">38 Rockmont Rd</t>
  </si>
  <si>
    <t xml:space="preserve">201 Broadway</t>
  </si>
  <si>
    <t xml:space="preserve">Office Condo</t>
  </si>
  <si>
    <t xml:space="preserve">114 Pleasant #405</t>
  </si>
  <si>
    <t xml:space="preserve">1BR Condo in large building</t>
  </si>
  <si>
    <t xml:space="preserve">57 Wilbur Ave</t>
  </si>
  <si>
    <t xml:space="preserve">Single family.  No prior market sales listed</t>
  </si>
  <si>
    <t xml:space="preserve">68 Thorndike St</t>
  </si>
  <si>
    <t xml:space="preserve">4BR Condo in two-family</t>
  </si>
  <si>
    <t xml:space="preserve">1 Monadnock Rd</t>
  </si>
  <si>
    <t xml:space="preserve">12 Rockmont Rd</t>
  </si>
  <si>
    <t xml:space="preserve">56 Florence Ave</t>
  </si>
  <si>
    <t xml:space="preserve">990 Mass Ave #27A</t>
  </si>
  <si>
    <t xml:space="preserve">2 BR Condo in 64-unit building</t>
  </si>
  <si>
    <t xml:space="preserve">14 Marrigan St</t>
  </si>
  <si>
    <t xml:space="preserve">Half duplex (single-family attached)</t>
  </si>
  <si>
    <t xml:space="preserve">60 Mystic St #7</t>
  </si>
  <si>
    <t xml:space="preserve">2 BR Condo in cluster of homes</t>
  </si>
  <si>
    <t xml:space="preserve">19 Nicod St</t>
  </si>
  <si>
    <t xml:space="preserve">46 Beverly Rd</t>
  </si>
  <si>
    <t xml:space="preserve">Single family (1986 sale price = $525k)</t>
  </si>
  <si>
    <t xml:space="preserve">28 Tanager St</t>
  </si>
  <si>
    <t xml:space="preserve">Single family.  No previous market sale listed</t>
  </si>
  <si>
    <t xml:space="preserve">71 Lake St #71</t>
  </si>
  <si>
    <t xml:space="preserve">4 BR Condo in 2F</t>
  </si>
  <si>
    <t xml:space="preserve">72-74 Harlow St</t>
  </si>
  <si>
    <t xml:space="preserve">171 Mystic St</t>
  </si>
  <si>
    <t xml:space="preserve">5 Mayflower Rd</t>
  </si>
  <si>
    <t xml:space="preserve">74 Newport St #74</t>
  </si>
  <si>
    <t xml:space="preserve">112-114 Palmer St #1</t>
  </si>
  <si>
    <t xml:space="preserve">2BR condo in two-family</t>
  </si>
  <si>
    <t xml:space="preserve">10 Frazer Rd #10</t>
  </si>
  <si>
    <t xml:space="preserve">2BR Condo in townhouse style building</t>
  </si>
  <si>
    <t xml:space="preserve">8 Marrigan St</t>
  </si>
  <si>
    <t xml:space="preserve">1F attached (half duplex)</t>
  </si>
  <si>
    <t xml:space="preserve">86 Summer St #17</t>
  </si>
  <si>
    <t xml:space="preserve">2BR Condo in Townhouse</t>
  </si>
  <si>
    <t xml:space="preserve">81 Dorothy Rd #81</t>
  </si>
  <si>
    <t xml:space="preserve">26 Florence Ave</t>
  </si>
  <si>
    <t xml:space="preserve">Two Condos in two-family (purchased by same buyer)</t>
  </si>
  <si>
    <t xml:space="preserve">9 Lincoln St.</t>
  </si>
  <si>
    <t xml:space="preserve">Single Family home.  No prior market sale listed</t>
  </si>
  <si>
    <t xml:space="preserve">12 Pond Lane #51</t>
  </si>
  <si>
    <t xml:space="preserve">2BR condo in medium density apt district</t>
  </si>
  <si>
    <t xml:space="preserve">19 Howard St #1</t>
  </si>
  <si>
    <t xml:space="preserve">151 Washington St</t>
  </si>
  <si>
    <t xml:space="preserve">99 Hillside Ave</t>
  </si>
  <si>
    <t xml:space="preserve">355 Mystic St</t>
  </si>
  <si>
    <t xml:space="preserve">259 Mass Ave</t>
  </si>
  <si>
    <t xml:space="preserve">Four office condos in converted house.  Prior sale was in 1991 for 520000.</t>
  </si>
  <si>
    <t xml:space="preserve">264 Mass Ave #202</t>
  </si>
  <si>
    <t xml:space="preserve">1 BR condo in med. density apartment</t>
  </si>
  <si>
    <t xml:space="preserve">33 Chandler St. #33</t>
  </si>
  <si>
    <t xml:space="preserve">9 Woodland St</t>
  </si>
  <si>
    <t xml:space="preserve">11 Kenilworth Rd</t>
  </si>
  <si>
    <t xml:space="preserve">15 Fox Meadow Lane</t>
  </si>
  <si>
    <t xml:space="preserve">Single Family.  New construction.  Assessed value was (presumably) prior building.  Last sale was part of an estate settlement</t>
  </si>
  <si>
    <t xml:space="preserve">New 1F on subdivided lot.  Assessed value only covers land value</t>
  </si>
  <si>
    <t xml:space="preserve">37 Sunnyside</t>
  </si>
  <si>
    <t xml:space="preserve">Single-family attached (half duplex)</t>
  </si>
  <si>
    <t xml:space="preserve">91 Newland Rd #91</t>
  </si>
  <si>
    <t xml:space="preserve">3BR condo in two-family.  Single family district</t>
  </si>
  <si>
    <t xml:space="preserve">28 Teresa Circle</t>
  </si>
  <si>
    <t xml:space="preserve">Single family.  Conforming lot (1984 price is $396k in 2021 dollars)</t>
  </si>
  <si>
    <t xml:space="preserve">20 Martin St</t>
  </si>
  <si>
    <t xml:space="preserve">Single family.  Very nonconforming</t>
  </si>
  <si>
    <t xml:space="preserve">72 Randolph St</t>
  </si>
  <si>
    <t xml:space="preserve">Two family.    Looks nonconforming wrt just everything but building height.  1984 price is $363k in 2021 dollars</t>
  </si>
  <si>
    <t xml:space="preserve">28 Walnut 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</si>
</sst>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mm/dd/yyyy"/>
    <numFmt numFmtId="167" formatCode="0"/>
    <numFmt numFmtId="168" formatCode="[$$-409]#,##0;[RED]\-[$$-409]#,##0"/>
    <numFmt numFmtId="169" formatCode="[$$-409]#,##0;\-[$$-409]#,##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91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 t="s">
        <v>2</v>
      </c>
    </row>
    <row r="5" customFormat="false" ht="23.85" hidden="false" customHeight="false" outlineLevel="0" collapsed="false">
      <c r="A5" s="1" t="s">
        <v>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1" activeCellId="0" sqref="E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10.97"/>
    <col collapsed="false" customWidth="true" hidden="false" outlineLevel="0" max="2" min="2" style="3" width="18.34"/>
    <col collapsed="false" customWidth="true" hidden="false" outlineLevel="0" max="3" min="3" style="4" width="13.64"/>
    <col collapsed="false" customWidth="true" hidden="false" outlineLevel="0" max="4" min="4" style="4" width="8.93"/>
    <col collapsed="false" customWidth="true" hidden="false" outlineLevel="0" max="5" min="5" style="4" width="9.95"/>
    <col collapsed="false" customWidth="true" hidden="false" outlineLevel="0" max="6" min="6" style="5" width="15.3"/>
    <col collapsed="false" customWidth="true" hidden="false" outlineLevel="0" max="7" min="7" style="5" width="10.97"/>
    <col collapsed="false" customWidth="false" hidden="false" outlineLevel="0" max="8" min="8" style="4" width="11.52"/>
    <col collapsed="false" customWidth="true" hidden="false" outlineLevel="0" max="9" min="9" style="5" width="13.36"/>
    <col collapsed="false" customWidth="true" hidden="false" outlineLevel="0" max="10" min="10" style="0" width="36.66"/>
  </cols>
  <sheetData>
    <row r="1" customFormat="false" ht="12.8" hidden="false" customHeight="false" outlineLevel="0" collapsed="false">
      <c r="A1" s="6" t="s">
        <v>4</v>
      </c>
      <c r="B1" s="7" t="s">
        <v>5</v>
      </c>
      <c r="C1" s="8" t="s">
        <v>6</v>
      </c>
      <c r="D1" s="8" t="s">
        <v>7</v>
      </c>
      <c r="E1" s="8" t="s">
        <v>8</v>
      </c>
      <c r="F1" s="9" t="s">
        <v>9</v>
      </c>
      <c r="G1" s="9" t="s">
        <v>10</v>
      </c>
      <c r="H1" s="8" t="s">
        <v>11</v>
      </c>
      <c r="I1" s="9" t="s">
        <v>12</v>
      </c>
      <c r="J1" s="10" t="s">
        <v>13</v>
      </c>
    </row>
    <row r="2" customFormat="false" ht="12.8" hidden="false" customHeight="false" outlineLevel="0" collapsed="false">
      <c r="A2" s="2" t="n">
        <v>44357</v>
      </c>
      <c r="B2" s="3" t="s">
        <v>14</v>
      </c>
      <c r="C2" s="4" t="n">
        <v>2883</v>
      </c>
      <c r="D2" s="4" t="n">
        <v>7057</v>
      </c>
      <c r="E2" s="4" t="n">
        <v>1938</v>
      </c>
      <c r="F2" s="5" t="n">
        <v>1210000</v>
      </c>
      <c r="G2" s="5" t="n">
        <v>1560000</v>
      </c>
      <c r="H2" s="4" t="n">
        <v>1988</v>
      </c>
      <c r="J2" s="0" t="s">
        <v>15</v>
      </c>
    </row>
    <row r="3" customFormat="false" ht="12.8" hidden="false" customHeight="false" outlineLevel="0" collapsed="false">
      <c r="A3" s="2" t="n">
        <v>44364</v>
      </c>
      <c r="B3" s="3" t="s">
        <v>16</v>
      </c>
      <c r="C3" s="4" t="n">
        <v>3098</v>
      </c>
      <c r="D3" s="4" t="n">
        <v>15700</v>
      </c>
      <c r="E3" s="4" t="n">
        <v>1931</v>
      </c>
      <c r="F3" s="5" t="n">
        <v>1230000</v>
      </c>
      <c r="G3" s="5" t="n">
        <v>1650000</v>
      </c>
      <c r="H3" s="4" t="n">
        <v>2015</v>
      </c>
      <c r="I3" s="5" t="n">
        <v>750000</v>
      </c>
      <c r="J3" s="0" t="s">
        <v>15</v>
      </c>
    </row>
    <row r="4" customFormat="false" ht="12.8" hidden="false" customHeight="false" outlineLevel="0" collapsed="false">
      <c r="A4" s="2" t="n">
        <v>44371</v>
      </c>
      <c r="B4" s="3" t="s">
        <v>17</v>
      </c>
      <c r="C4" s="4" t="n">
        <v>4543</v>
      </c>
      <c r="D4" s="4" t="n">
        <v>10239</v>
      </c>
      <c r="E4" s="4" t="n">
        <v>2021</v>
      </c>
      <c r="F4" s="5" t="n">
        <v>694300</v>
      </c>
      <c r="G4" s="5" t="n">
        <v>1900000</v>
      </c>
      <c r="H4" s="4" t="n">
        <v>2020</v>
      </c>
      <c r="I4" s="5" t="n">
        <v>670000</v>
      </c>
      <c r="J4" s="0" t="s">
        <v>15</v>
      </c>
    </row>
    <row r="5" customFormat="false" ht="12.8" hidden="false" customHeight="false" outlineLevel="0" collapsed="false">
      <c r="A5" s="2" t="n">
        <v>44371</v>
      </c>
      <c r="B5" s="3" t="s">
        <v>18</v>
      </c>
      <c r="C5" s="4" t="n">
        <v>4956</v>
      </c>
      <c r="D5" s="4" t="n">
        <v>7247</v>
      </c>
      <c r="E5" s="4" t="n">
        <v>2018</v>
      </c>
      <c r="F5" s="5" t="n">
        <v>1200000</v>
      </c>
      <c r="G5" s="5" t="n">
        <v>1800000</v>
      </c>
      <c r="H5" s="4" t="n">
        <v>2018</v>
      </c>
      <c r="I5" s="5" t="n">
        <v>1475000</v>
      </c>
      <c r="J5" s="0" t="s">
        <v>15</v>
      </c>
    </row>
    <row r="6" customFormat="false" ht="12.8" hidden="false" customHeight="false" outlineLevel="0" collapsed="false">
      <c r="A6" s="2" t="n">
        <v>44378</v>
      </c>
      <c r="B6" s="3" t="s">
        <v>19</v>
      </c>
      <c r="C6" s="4" t="n">
        <v>3602</v>
      </c>
      <c r="D6" s="4" t="n">
        <v>4464</v>
      </c>
      <c r="E6" s="4" t="n">
        <v>1916</v>
      </c>
      <c r="F6" s="5" t="n">
        <v>1380300</v>
      </c>
      <c r="G6" s="5" t="n">
        <v>1830000</v>
      </c>
      <c r="H6" s="4" t="n">
        <v>2020</v>
      </c>
      <c r="I6" s="5" t="n">
        <v>1625000</v>
      </c>
      <c r="J6" s="0" t="s">
        <v>15</v>
      </c>
    </row>
    <row r="7" customFormat="false" ht="12.8" hidden="false" customHeight="false" outlineLevel="0" collapsed="false">
      <c r="A7" s="2" t="n">
        <v>44378</v>
      </c>
      <c r="B7" s="3" t="s">
        <v>20</v>
      </c>
      <c r="C7" s="4" t="n">
        <v>2650</v>
      </c>
      <c r="D7" s="4" t="n">
        <v>7839</v>
      </c>
      <c r="E7" s="4" t="n">
        <v>1992</v>
      </c>
      <c r="F7" s="5" t="n">
        <v>1026500</v>
      </c>
      <c r="G7" s="5" t="n">
        <v>1635000</v>
      </c>
      <c r="H7" s="4" t="n">
        <v>1996</v>
      </c>
      <c r="I7" s="5" t="n">
        <v>320000</v>
      </c>
      <c r="J7" s="0" t="s">
        <v>15</v>
      </c>
    </row>
    <row r="8" customFormat="false" ht="12.8" hidden="false" customHeight="false" outlineLevel="0" collapsed="false">
      <c r="A8" s="2" t="n">
        <v>44385</v>
      </c>
      <c r="B8" s="3" t="s">
        <v>21</v>
      </c>
      <c r="C8" s="4" t="n">
        <v>2015</v>
      </c>
      <c r="D8" s="4" t="n">
        <v>7200</v>
      </c>
      <c r="E8" s="4" t="n">
        <v>1884</v>
      </c>
      <c r="F8" s="5" t="n">
        <v>1085200</v>
      </c>
      <c r="G8" s="5" t="n">
        <v>1865000</v>
      </c>
      <c r="H8" s="4" t="n">
        <v>2019</v>
      </c>
      <c r="I8" s="5" t="n">
        <v>1210000</v>
      </c>
      <c r="J8" s="0" t="s">
        <v>15</v>
      </c>
    </row>
    <row r="9" customFormat="false" ht="12.8" hidden="false" customHeight="false" outlineLevel="0" collapsed="false">
      <c r="A9" s="2" t="n">
        <v>44385</v>
      </c>
      <c r="B9" s="3" t="s">
        <v>22</v>
      </c>
      <c r="C9" s="4" t="n">
        <v>4924</v>
      </c>
      <c r="D9" s="4" t="n">
        <v>8500</v>
      </c>
      <c r="E9" s="4" t="n">
        <v>2004</v>
      </c>
      <c r="F9" s="5" t="n">
        <v>1161300</v>
      </c>
      <c r="G9" s="5" t="n">
        <v>1754000</v>
      </c>
      <c r="H9" s="4" t="n">
        <v>2003</v>
      </c>
      <c r="I9" s="5" t="n">
        <v>390000</v>
      </c>
      <c r="J9" s="0" t="s">
        <v>15</v>
      </c>
    </row>
    <row r="10" customFormat="false" ht="12.8" hidden="false" customHeight="false" outlineLevel="0" collapsed="false">
      <c r="A10" s="2" t="n">
        <v>44392</v>
      </c>
      <c r="B10" s="3" t="s">
        <v>23</v>
      </c>
      <c r="C10" s="4" t="n">
        <v>2700</v>
      </c>
      <c r="D10" s="4" t="n">
        <v>4644</v>
      </c>
      <c r="E10" s="4" t="n">
        <v>1920</v>
      </c>
      <c r="F10" s="5" t="n">
        <v>534600</v>
      </c>
      <c r="G10" s="5" t="n">
        <v>740000</v>
      </c>
      <c r="J10" s="0" t="s">
        <v>24</v>
      </c>
    </row>
    <row r="11" customFormat="false" ht="12.8" hidden="false" customHeight="false" outlineLevel="0" collapsed="false">
      <c r="A11" s="2" t="n">
        <v>44392</v>
      </c>
      <c r="B11" s="3" t="s">
        <v>25</v>
      </c>
      <c r="C11" s="4" t="n">
        <v>758</v>
      </c>
      <c r="E11" s="4" t="n">
        <v>1971</v>
      </c>
      <c r="F11" s="5" t="n">
        <v>347500</v>
      </c>
      <c r="G11" s="5" t="n">
        <v>367000</v>
      </c>
      <c r="H11" s="4" t="n">
        <v>1994</v>
      </c>
      <c r="I11" s="5" t="n">
        <v>80000</v>
      </c>
      <c r="J11" s="0" t="s">
        <v>26</v>
      </c>
    </row>
    <row r="12" customFormat="false" ht="12.8" hidden="false" customHeight="false" outlineLevel="0" collapsed="false">
      <c r="A12" s="2" t="n">
        <v>44399</v>
      </c>
      <c r="B12" s="3" t="s">
        <v>27</v>
      </c>
      <c r="C12" s="4" t="n">
        <v>4492</v>
      </c>
      <c r="D12" s="4" t="n">
        <v>7549</v>
      </c>
      <c r="E12" s="4" t="n">
        <v>2009</v>
      </c>
      <c r="F12" s="5" t="n">
        <v>1295300</v>
      </c>
      <c r="G12" s="5" t="n">
        <v>2025000</v>
      </c>
      <c r="H12" s="4" t="n">
        <v>2009</v>
      </c>
      <c r="I12" s="5" t="n">
        <v>100</v>
      </c>
      <c r="J12" s="0" t="s">
        <v>15</v>
      </c>
    </row>
    <row r="13" customFormat="false" ht="12.8" hidden="false" customHeight="false" outlineLevel="0" collapsed="false">
      <c r="A13" s="2" t="n">
        <v>44399</v>
      </c>
      <c r="B13" s="3" t="s">
        <v>28</v>
      </c>
      <c r="C13" s="4" t="n">
        <v>2743</v>
      </c>
      <c r="D13" s="4" t="n">
        <v>6654</v>
      </c>
      <c r="E13" s="4" t="n">
        <v>1940</v>
      </c>
      <c r="F13" s="5" t="n">
        <v>1140600</v>
      </c>
      <c r="G13" s="5" t="n">
        <v>1500000</v>
      </c>
      <c r="H13" s="4" t="n">
        <v>2018</v>
      </c>
      <c r="I13" s="5" t="n">
        <v>1350000</v>
      </c>
      <c r="J13" s="0" t="s">
        <v>15</v>
      </c>
    </row>
    <row r="14" customFormat="false" ht="12.8" hidden="false" customHeight="false" outlineLevel="0" collapsed="false">
      <c r="A14" s="2" t="n">
        <v>44406</v>
      </c>
      <c r="B14" s="3" t="s">
        <v>29</v>
      </c>
      <c r="C14" s="4" t="n">
        <v>2466</v>
      </c>
      <c r="E14" s="4" t="n">
        <v>1956</v>
      </c>
      <c r="F14" s="5" t="n">
        <v>1019900</v>
      </c>
      <c r="G14" s="5" t="n">
        <v>1152000</v>
      </c>
      <c r="H14" s="4" t="n">
        <v>2016</v>
      </c>
      <c r="I14" s="5" t="n">
        <v>850000</v>
      </c>
      <c r="J14" s="0" t="s">
        <v>30</v>
      </c>
    </row>
    <row r="15" customFormat="false" ht="12.8" hidden="false" customHeight="false" outlineLevel="0" collapsed="false">
      <c r="A15" s="2" t="n">
        <v>44406</v>
      </c>
      <c r="B15" s="3" t="s">
        <v>31</v>
      </c>
      <c r="C15" s="4" t="n">
        <v>2537</v>
      </c>
      <c r="D15" s="4" t="n">
        <v>12768</v>
      </c>
      <c r="E15" s="4" t="n">
        <v>1900</v>
      </c>
      <c r="F15" s="5" t="n">
        <v>1115000</v>
      </c>
      <c r="G15" s="5" t="n">
        <v>1017400</v>
      </c>
      <c r="H15" s="4" t="n">
        <v>1976</v>
      </c>
      <c r="I15" s="5" t="n">
        <v>40000</v>
      </c>
      <c r="J15" s="0" t="s">
        <v>15</v>
      </c>
    </row>
    <row r="16" customFormat="false" ht="12.8" hidden="false" customHeight="false" outlineLevel="0" collapsed="false">
      <c r="A16" s="2" t="n">
        <v>44413</v>
      </c>
      <c r="B16" s="3" t="s">
        <v>32</v>
      </c>
      <c r="C16" s="4" t="n">
        <v>4720</v>
      </c>
      <c r="D16" s="4" t="n">
        <v>8456</v>
      </c>
      <c r="E16" s="4" t="n">
        <v>2020</v>
      </c>
      <c r="F16" s="5" t="n">
        <v>744400</v>
      </c>
      <c r="G16" s="5" t="n">
        <v>2075000</v>
      </c>
      <c r="J16" s="0" t="s">
        <v>33</v>
      </c>
    </row>
    <row r="17" customFormat="false" ht="12.8" hidden="false" customHeight="false" outlineLevel="0" collapsed="false">
      <c r="A17" s="2" t="n">
        <v>44413</v>
      </c>
      <c r="B17" s="3" t="s">
        <v>34</v>
      </c>
      <c r="C17" s="4" t="n">
        <v>3816</v>
      </c>
      <c r="D17" s="4" t="n">
        <v>9346</v>
      </c>
      <c r="E17" s="4" t="n">
        <v>1878</v>
      </c>
      <c r="F17" s="5" t="n">
        <v>998000</v>
      </c>
      <c r="G17" s="5" t="n">
        <v>1600000</v>
      </c>
      <c r="H17" s="4" t="n">
        <v>1993</v>
      </c>
      <c r="I17" s="5" t="n">
        <v>273500</v>
      </c>
      <c r="J17" s="0" t="s">
        <v>35</v>
      </c>
    </row>
    <row r="18" customFormat="false" ht="12.8" hidden="false" customHeight="false" outlineLevel="0" collapsed="false">
      <c r="A18" s="2" t="n">
        <v>44413</v>
      </c>
      <c r="B18" s="3" t="s">
        <v>36</v>
      </c>
      <c r="C18" s="4" t="n">
        <v>2908</v>
      </c>
      <c r="D18" s="4" t="n">
        <v>8467</v>
      </c>
      <c r="E18" s="4" t="n">
        <v>1939</v>
      </c>
      <c r="F18" s="5" t="n">
        <v>970600</v>
      </c>
      <c r="G18" s="5" t="n">
        <v>1310000</v>
      </c>
      <c r="H18" s="4" t="n">
        <v>2005</v>
      </c>
      <c r="I18" s="5" t="n">
        <v>674000</v>
      </c>
      <c r="J18" s="0" t="s">
        <v>35</v>
      </c>
    </row>
    <row r="19" customFormat="false" ht="12.8" hidden="false" customHeight="false" outlineLevel="0" collapsed="false">
      <c r="A19" s="2" t="n">
        <v>44419</v>
      </c>
      <c r="B19" s="3" t="s">
        <v>37</v>
      </c>
      <c r="C19" s="4" t="n">
        <v>2610</v>
      </c>
      <c r="D19" s="4" t="n">
        <f aca="false">0.29105*43560</f>
        <v>12678.138</v>
      </c>
      <c r="E19" s="4" t="n">
        <v>1946</v>
      </c>
      <c r="F19" s="5" t="n">
        <v>1292700</v>
      </c>
      <c r="G19" s="5" t="n">
        <v>1600000</v>
      </c>
      <c r="H19" s="4" t="n">
        <v>2018</v>
      </c>
      <c r="I19" s="5" t="n">
        <v>1335000</v>
      </c>
      <c r="J19" s="0" t="s">
        <v>35</v>
      </c>
    </row>
    <row r="20" customFormat="false" ht="12.8" hidden="false" customHeight="false" outlineLevel="0" collapsed="false">
      <c r="A20" s="2" t="n">
        <v>44419</v>
      </c>
      <c r="B20" s="3" t="s">
        <v>38</v>
      </c>
      <c r="C20" s="4" t="n">
        <v>2111</v>
      </c>
      <c r="D20" s="4" t="n">
        <f aca="false">0.2096*43560</f>
        <v>9130.176</v>
      </c>
      <c r="E20" s="4" t="n">
        <v>1953</v>
      </c>
      <c r="F20" s="5" t="n">
        <v>849200</v>
      </c>
      <c r="G20" s="5" t="n">
        <v>1250000</v>
      </c>
      <c r="H20" s="4" t="n">
        <v>2012</v>
      </c>
      <c r="I20" s="5" t="n">
        <v>567000</v>
      </c>
      <c r="J20" s="0" t="s">
        <v>35</v>
      </c>
    </row>
    <row r="21" customFormat="false" ht="12.8" hidden="false" customHeight="false" outlineLevel="0" collapsed="false">
      <c r="A21" s="2" t="n">
        <v>44419</v>
      </c>
      <c r="B21" s="3" t="s">
        <v>39</v>
      </c>
      <c r="C21" s="4" t="n">
        <v>2851</v>
      </c>
      <c r="D21" s="4" t="n">
        <f aca="false">0.10331*43560</f>
        <v>4500.1836</v>
      </c>
      <c r="E21" s="4" t="n">
        <v>1921</v>
      </c>
      <c r="F21" s="5" t="n">
        <v>958900</v>
      </c>
      <c r="G21" s="5" t="n">
        <v>1250000</v>
      </c>
      <c r="H21" s="4" t="n">
        <v>1982</v>
      </c>
      <c r="I21" s="5" t="n">
        <v>113000</v>
      </c>
      <c r="J21" s="0" t="s">
        <v>40</v>
      </c>
    </row>
    <row r="22" customFormat="false" ht="12.8" hidden="false" customHeight="false" outlineLevel="0" collapsed="false">
      <c r="A22" s="2" t="n">
        <v>44427</v>
      </c>
      <c r="B22" s="3" t="s">
        <v>41</v>
      </c>
      <c r="C22" s="4" t="n">
        <v>3095</v>
      </c>
      <c r="D22" s="4" t="n">
        <f aca="false">0.10163*43560</f>
        <v>4427.0028</v>
      </c>
      <c r="E22" s="4" t="n">
        <v>1916</v>
      </c>
      <c r="F22" s="5" t="n">
        <v>1132000</v>
      </c>
      <c r="G22" s="5" t="n">
        <v>1365000</v>
      </c>
      <c r="H22" s="4" t="n">
        <v>2008</v>
      </c>
      <c r="I22" s="5" t="n">
        <v>561750</v>
      </c>
      <c r="J22" s="0" t="s">
        <v>42</v>
      </c>
    </row>
    <row r="23" customFormat="false" ht="12.8" hidden="false" customHeight="false" outlineLevel="0" collapsed="false">
      <c r="A23" s="2" t="n">
        <v>44427</v>
      </c>
      <c r="B23" s="3" t="s">
        <v>43</v>
      </c>
      <c r="C23" s="4" t="n">
        <v>2162</v>
      </c>
      <c r="D23" s="4" t="n">
        <f aca="false">0.10976*43560</f>
        <v>4781.1456</v>
      </c>
      <c r="E23" s="4" t="n">
        <v>1927</v>
      </c>
      <c r="F23" s="5" t="n">
        <v>947300</v>
      </c>
      <c r="G23" s="5" t="n">
        <v>1200000</v>
      </c>
      <c r="H23" s="4" t="n">
        <v>1995</v>
      </c>
      <c r="I23" s="5" t="n">
        <v>233500</v>
      </c>
      <c r="J23" s="0" t="s">
        <v>42</v>
      </c>
    </row>
    <row r="24" customFormat="false" ht="12.8" hidden="false" customHeight="false" outlineLevel="0" collapsed="false">
      <c r="A24" s="2" t="n">
        <v>44427</v>
      </c>
      <c r="B24" s="3" t="s">
        <v>44</v>
      </c>
      <c r="C24" s="4" t="n">
        <v>2082</v>
      </c>
      <c r="D24" s="4" t="n">
        <f aca="false">0.09789*43560</f>
        <v>4264.0884</v>
      </c>
      <c r="E24" s="4" t="n">
        <v>1919</v>
      </c>
      <c r="F24" s="5" t="n">
        <v>755600</v>
      </c>
      <c r="G24" s="5" t="n">
        <v>1175000</v>
      </c>
      <c r="H24" s="4" t="n">
        <v>2018</v>
      </c>
      <c r="I24" s="5" t="n">
        <v>912500</v>
      </c>
      <c r="J24" s="0" t="s">
        <v>35</v>
      </c>
    </row>
    <row r="25" customFormat="false" ht="12.8" hidden="false" customHeight="false" outlineLevel="0" collapsed="false">
      <c r="A25" s="2" t="n">
        <v>44434</v>
      </c>
      <c r="B25" s="3" t="s">
        <v>45</v>
      </c>
      <c r="C25" s="4" t="n">
        <v>4209</v>
      </c>
      <c r="D25" s="4" t="n">
        <f aca="false">0.20257*43560</f>
        <v>8823.9492</v>
      </c>
      <c r="E25" s="4" t="n">
        <v>1910</v>
      </c>
      <c r="F25" s="5" t="n">
        <v>1143500</v>
      </c>
      <c r="G25" s="5" t="n">
        <v>2000000</v>
      </c>
      <c r="H25" s="4" t="n">
        <v>1966</v>
      </c>
      <c r="J25" s="0" t="s">
        <v>46</v>
      </c>
    </row>
    <row r="26" customFormat="false" ht="12.8" hidden="false" customHeight="false" outlineLevel="0" collapsed="false">
      <c r="A26" s="2" t="n">
        <v>44434</v>
      </c>
      <c r="B26" s="3" t="s">
        <v>47</v>
      </c>
      <c r="C26" s="4" t="n">
        <v>4800</v>
      </c>
      <c r="D26" s="4" t="n">
        <f aca="false">0.08669*43560</f>
        <v>3776.2164</v>
      </c>
      <c r="E26" s="4" t="n">
        <v>1970</v>
      </c>
      <c r="F26" s="5" t="n">
        <v>1165100</v>
      </c>
      <c r="G26" s="5" t="n">
        <v>1842000</v>
      </c>
      <c r="H26" s="4" t="n">
        <v>2016</v>
      </c>
      <c r="I26" s="5" t="n">
        <v>1080000</v>
      </c>
      <c r="J26" s="0" t="s">
        <v>48</v>
      </c>
    </row>
    <row r="27" customFormat="false" ht="12.8" hidden="false" customHeight="false" outlineLevel="0" collapsed="false">
      <c r="A27" s="2" t="n">
        <v>44434</v>
      </c>
      <c r="B27" s="3" t="s">
        <v>49</v>
      </c>
      <c r="C27" s="4" t="n">
        <v>1912</v>
      </c>
      <c r="D27" s="4" t="n">
        <f aca="false">0.13418*43560</f>
        <v>5844.8808</v>
      </c>
      <c r="E27" s="4" t="n">
        <v>1939</v>
      </c>
      <c r="F27" s="5" t="n">
        <v>1124600</v>
      </c>
      <c r="G27" s="5" t="n">
        <v>1402000</v>
      </c>
      <c r="H27" s="4" t="n">
        <v>2018</v>
      </c>
      <c r="I27" s="5" t="n">
        <v>750000</v>
      </c>
      <c r="J27" s="0" t="s">
        <v>35</v>
      </c>
    </row>
    <row r="28" customFormat="false" ht="12.8" hidden="false" customHeight="false" outlineLevel="0" collapsed="false">
      <c r="A28" s="2" t="n">
        <v>44434</v>
      </c>
      <c r="B28" s="3" t="s">
        <v>50</v>
      </c>
      <c r="C28" s="4" t="n">
        <v>664</v>
      </c>
      <c r="E28" s="4" t="n">
        <v>1962</v>
      </c>
      <c r="F28" s="5" t="n">
        <v>264200</v>
      </c>
      <c r="G28" s="5" t="n">
        <v>346000</v>
      </c>
      <c r="H28" s="4" t="n">
        <v>2013</v>
      </c>
      <c r="I28" s="5" t="n">
        <v>158500</v>
      </c>
      <c r="J28" s="0" t="s">
        <v>51</v>
      </c>
    </row>
    <row r="29" customFormat="false" ht="12.8" hidden="false" customHeight="false" outlineLevel="0" collapsed="false">
      <c r="A29" s="2" t="n">
        <v>44441</v>
      </c>
      <c r="B29" s="3" t="s">
        <v>52</v>
      </c>
      <c r="C29" s="4" t="n">
        <v>4486</v>
      </c>
      <c r="D29" s="4" t="n">
        <f aca="false">0.21373*43560</f>
        <v>9310.0788</v>
      </c>
      <c r="E29" s="4" t="n">
        <v>2021</v>
      </c>
      <c r="G29" s="5" t="n">
        <f aca="false">2060000</f>
        <v>2060000</v>
      </c>
      <c r="J29" s="0" t="s">
        <v>53</v>
      </c>
    </row>
    <row r="30" customFormat="false" ht="12.8" hidden="false" customHeight="false" outlineLevel="0" collapsed="false">
      <c r="A30" s="2" t="n">
        <v>44441</v>
      </c>
      <c r="B30" s="3" t="s">
        <v>54</v>
      </c>
      <c r="C30" s="4" t="n">
        <v>4506</v>
      </c>
      <c r="D30" s="4" t="n">
        <f aca="false">0.2303*43560</f>
        <v>10031.868</v>
      </c>
      <c r="E30" s="4" t="n">
        <v>1954</v>
      </c>
      <c r="F30" s="5" t="n">
        <v>775200</v>
      </c>
      <c r="G30" s="5" t="n">
        <v>1645000</v>
      </c>
      <c r="H30" s="4" t="n">
        <v>2020</v>
      </c>
      <c r="I30" s="5" t="n">
        <v>785000</v>
      </c>
      <c r="J30" s="0" t="s">
        <v>55</v>
      </c>
    </row>
    <row r="31" customFormat="false" ht="12.8" hidden="false" customHeight="false" outlineLevel="0" collapsed="false">
      <c r="A31" s="2" t="n">
        <v>44441</v>
      </c>
      <c r="B31" s="3" t="s">
        <v>56</v>
      </c>
      <c r="C31" s="4" t="n">
        <v>3129</v>
      </c>
      <c r="D31" s="4" t="n">
        <f aca="false">0.29001*43560</f>
        <v>12632.8356</v>
      </c>
      <c r="E31" s="4" t="n">
        <v>1956</v>
      </c>
      <c r="F31" s="5" t="n">
        <f aca="false">971900</f>
        <v>971900</v>
      </c>
      <c r="G31" s="5" t="n">
        <f aca="false">1605000</f>
        <v>1605000</v>
      </c>
      <c r="H31" s="4" t="n">
        <v>1975</v>
      </c>
      <c r="I31" s="5" t="n">
        <v>57000</v>
      </c>
      <c r="J31" s="0" t="s">
        <v>57</v>
      </c>
    </row>
    <row r="32" customFormat="false" ht="12.8" hidden="false" customHeight="false" outlineLevel="0" collapsed="false">
      <c r="A32" s="2" t="n">
        <v>44441</v>
      </c>
      <c r="B32" s="3" t="s">
        <v>58</v>
      </c>
      <c r="C32" s="4" t="n">
        <v>1021</v>
      </c>
      <c r="E32" s="4" t="n">
        <v>1988</v>
      </c>
      <c r="F32" s="5" t="n">
        <f aca="false">517600</f>
        <v>517600</v>
      </c>
      <c r="G32" s="5" t="n">
        <f aca="false">620000</f>
        <v>620000</v>
      </c>
      <c r="H32" s="4" t="n">
        <v>2014</v>
      </c>
      <c r="I32" s="5" t="n">
        <v>380000</v>
      </c>
      <c r="J32" s="0" t="s">
        <v>59</v>
      </c>
    </row>
    <row r="33" customFormat="false" ht="12.8" hidden="false" customHeight="false" outlineLevel="0" collapsed="false">
      <c r="A33" s="2" t="n">
        <v>44441</v>
      </c>
      <c r="B33" s="3" t="s">
        <v>60</v>
      </c>
      <c r="C33" s="4" t="n">
        <v>1002</v>
      </c>
      <c r="E33" s="4" t="n">
        <v>1922</v>
      </c>
      <c r="F33" s="5" t="n">
        <v>443000</v>
      </c>
      <c r="G33" s="5" t="n">
        <v>600000</v>
      </c>
      <c r="H33" s="4" t="n">
        <v>2005</v>
      </c>
      <c r="I33" s="5" t="n">
        <v>387500</v>
      </c>
      <c r="J33" s="0" t="s">
        <v>61</v>
      </c>
    </row>
    <row r="34" customFormat="false" ht="12.8" hidden="false" customHeight="false" outlineLevel="0" collapsed="false">
      <c r="A34" s="2" t="n">
        <v>44441</v>
      </c>
      <c r="B34" s="3" t="s">
        <v>62</v>
      </c>
      <c r="C34" s="4" t="n">
        <v>1780</v>
      </c>
      <c r="E34" s="4" t="n">
        <v>1920</v>
      </c>
      <c r="F34" s="5" t="n">
        <v>504100</v>
      </c>
      <c r="G34" s="5" t="n">
        <v>695000</v>
      </c>
      <c r="H34" s="4" t="n">
        <v>2008</v>
      </c>
      <c r="I34" s="5" t="n">
        <v>376000</v>
      </c>
      <c r="J34" s="0" t="s">
        <v>61</v>
      </c>
    </row>
    <row r="35" customFormat="false" ht="12.8" hidden="false" customHeight="false" outlineLevel="0" collapsed="false">
      <c r="A35" s="2" t="n">
        <v>44448</v>
      </c>
      <c r="B35" s="3" t="s">
        <v>63</v>
      </c>
      <c r="C35" s="4" t="n">
        <v>1792</v>
      </c>
      <c r="D35" s="4" t="n">
        <f aca="false">0.11899*43560</f>
        <v>5183.2044</v>
      </c>
      <c r="E35" s="4" t="n">
        <v>1962</v>
      </c>
      <c r="F35" s="5" t="n">
        <v>789600</v>
      </c>
      <c r="G35" s="5" t="n">
        <v>925000</v>
      </c>
      <c r="J35" s="0" t="s">
        <v>64</v>
      </c>
    </row>
    <row r="36" customFormat="false" ht="12.8" hidden="false" customHeight="false" outlineLevel="0" collapsed="false">
      <c r="A36" s="2" t="n">
        <v>44448</v>
      </c>
      <c r="B36" s="3" t="s">
        <v>65</v>
      </c>
      <c r="C36" s="4" t="n">
        <v>2237</v>
      </c>
      <c r="D36" s="4" t="n">
        <f aca="false">0.27629*43560</f>
        <v>12035.1924</v>
      </c>
      <c r="E36" s="4" t="n">
        <v>1994</v>
      </c>
      <c r="F36" s="5" t="n">
        <f aca="false">902200</f>
        <v>902200</v>
      </c>
      <c r="G36" s="5" t="n">
        <v>925000</v>
      </c>
      <c r="H36" s="4" t="n">
        <v>2015</v>
      </c>
      <c r="I36" s="5" t="n">
        <v>625000</v>
      </c>
      <c r="J36" s="0" t="s">
        <v>35</v>
      </c>
    </row>
    <row r="37" customFormat="false" ht="12.8" hidden="false" customHeight="false" outlineLevel="0" collapsed="false">
      <c r="A37" s="2" t="n">
        <v>44448</v>
      </c>
      <c r="B37" s="3" t="s">
        <v>66</v>
      </c>
      <c r="C37" s="4" t="n">
        <v>804</v>
      </c>
      <c r="D37" s="4" t="n">
        <f aca="false">0.15611*43560</f>
        <v>6800.1516</v>
      </c>
      <c r="E37" s="4" t="n">
        <v>1956</v>
      </c>
      <c r="F37" s="5" t="n">
        <v>715400</v>
      </c>
      <c r="G37" s="5" t="n">
        <v>900000</v>
      </c>
      <c r="H37" s="4" t="n">
        <v>1954</v>
      </c>
      <c r="I37" s="5" t="n">
        <v>18000</v>
      </c>
      <c r="J37" s="0" t="s">
        <v>67</v>
      </c>
    </row>
    <row r="38" customFormat="false" ht="12.8" hidden="false" customHeight="false" outlineLevel="0" collapsed="false">
      <c r="A38" s="2" t="n">
        <v>44455</v>
      </c>
      <c r="B38" s="3" t="s">
        <v>68</v>
      </c>
      <c r="C38" s="4" t="n">
        <v>1037</v>
      </c>
      <c r="E38" s="4" t="n">
        <v>1988</v>
      </c>
      <c r="F38" s="5" t="n">
        <f aca="false">520900</f>
        <v>520900</v>
      </c>
      <c r="G38" s="5" t="n">
        <f aca="false">510000</f>
        <v>510000</v>
      </c>
      <c r="H38" s="4" t="n">
        <v>1995</v>
      </c>
      <c r="I38" s="5" t="n">
        <v>145000</v>
      </c>
      <c r="J38" s="0" t="s">
        <v>69</v>
      </c>
    </row>
    <row r="39" customFormat="false" ht="12.8" hidden="false" customHeight="false" outlineLevel="0" collapsed="false">
      <c r="A39" s="2" t="n">
        <v>44455</v>
      </c>
      <c r="B39" s="3" t="s">
        <v>70</v>
      </c>
      <c r="C39" s="4" t="n">
        <v>1481</v>
      </c>
      <c r="D39" s="4" t="n">
        <f aca="false">0.10101*43560</f>
        <v>4399.9956</v>
      </c>
      <c r="E39" s="4" t="n">
        <v>1951</v>
      </c>
      <c r="F39" s="5" t="n">
        <f aca="false">730900</f>
        <v>730900</v>
      </c>
      <c r="G39" s="5" t="n">
        <f aca="false">885000</f>
        <v>885000</v>
      </c>
      <c r="H39" s="4" t="n">
        <v>2014</v>
      </c>
      <c r="I39" s="5" t="n">
        <v>543888</v>
      </c>
      <c r="J39" s="0" t="s">
        <v>35</v>
      </c>
    </row>
    <row r="40" customFormat="false" ht="12.8" hidden="false" customHeight="false" outlineLevel="0" collapsed="false">
      <c r="A40" s="2" t="n">
        <v>44455</v>
      </c>
      <c r="B40" s="3" t="s">
        <v>71</v>
      </c>
      <c r="C40" s="4" t="n">
        <v>1928</v>
      </c>
      <c r="D40" s="4" t="n">
        <f aca="false">0.20236*43560</f>
        <v>8814.8016</v>
      </c>
      <c r="E40" s="4" t="n">
        <v>1941</v>
      </c>
      <c r="F40" s="5" t="n">
        <f aca="false">754900</f>
        <v>754900</v>
      </c>
      <c r="G40" s="5" t="n">
        <f aca="false">737500</f>
        <v>737500</v>
      </c>
      <c r="J40" s="0" t="s">
        <v>72</v>
      </c>
    </row>
    <row r="41" customFormat="false" ht="12.8" hidden="false" customHeight="false" outlineLevel="0" collapsed="false">
      <c r="A41" s="2" t="n">
        <v>44455</v>
      </c>
      <c r="B41" s="3" t="s">
        <v>73</v>
      </c>
      <c r="C41" s="4" t="n">
        <v>1631</v>
      </c>
      <c r="D41" s="4" t="n">
        <f aca="false">0.11205*43560</f>
        <v>4880.898</v>
      </c>
      <c r="E41" s="4" t="n">
        <v>1923</v>
      </c>
      <c r="F41" s="5" t="n">
        <f aca="false">674200</f>
        <v>674200</v>
      </c>
      <c r="G41" s="5" t="n">
        <f aca="false">1025000</f>
        <v>1025000</v>
      </c>
      <c r="J41" s="0" t="s">
        <v>74</v>
      </c>
    </row>
    <row r="42" customFormat="false" ht="12.8" hidden="false" customHeight="false" outlineLevel="0" collapsed="false">
      <c r="A42" s="2" t="n">
        <v>44455</v>
      </c>
      <c r="B42" s="3" t="s">
        <v>75</v>
      </c>
      <c r="C42" s="4" t="n">
        <v>3141</v>
      </c>
      <c r="D42" s="4" t="n">
        <f aca="false">0.11228*43560</f>
        <v>4890.9168</v>
      </c>
      <c r="E42" s="4" t="n">
        <v>1924</v>
      </c>
      <c r="F42" s="5" t="n">
        <f aca="false">990200</f>
        <v>990200</v>
      </c>
      <c r="G42" s="5" t="n">
        <f aca="false">1335000</f>
        <v>1335000</v>
      </c>
      <c r="H42" s="4" t="n">
        <v>1975</v>
      </c>
      <c r="I42" s="5" t="n">
        <v>62000</v>
      </c>
      <c r="J42" s="0" t="s">
        <v>76</v>
      </c>
    </row>
    <row r="43" customFormat="false" ht="12.8" hidden="false" customHeight="false" outlineLevel="0" collapsed="false">
      <c r="A43" s="2" t="n">
        <v>44462</v>
      </c>
      <c r="B43" s="3" t="s">
        <v>77</v>
      </c>
      <c r="C43" s="4" t="n">
        <v>4266</v>
      </c>
      <c r="D43" s="4" t="n">
        <f aca="false">0.24718*43560</f>
        <v>10767.1608</v>
      </c>
      <c r="E43" s="4" t="n">
        <v>1951</v>
      </c>
      <c r="F43" s="5" t="n">
        <v>1238800</v>
      </c>
      <c r="G43" s="5" t="n">
        <f aca="false">1520000</f>
        <v>1520000</v>
      </c>
      <c r="H43" s="4" t="n">
        <v>1999</v>
      </c>
      <c r="I43" s="5" t="n">
        <v>329000</v>
      </c>
      <c r="J43" s="0" t="s">
        <v>78</v>
      </c>
    </row>
    <row r="44" customFormat="false" ht="12.8" hidden="false" customHeight="false" outlineLevel="0" collapsed="false">
      <c r="A44" s="2" t="n">
        <v>44462</v>
      </c>
      <c r="B44" s="3" t="s">
        <v>79</v>
      </c>
      <c r="C44" s="4" t="n">
        <v>2057</v>
      </c>
      <c r="D44" s="4" t="n">
        <f aca="false">0.13377*43560</f>
        <v>5827.0212</v>
      </c>
      <c r="E44" s="4" t="n">
        <v>1933</v>
      </c>
      <c r="F44" s="5" t="n">
        <f aca="false">901600</f>
        <v>901600</v>
      </c>
      <c r="G44" s="5" t="n">
        <f aca="false">1305000</f>
        <v>1305000</v>
      </c>
      <c r="H44" s="4" t="n">
        <v>2017</v>
      </c>
      <c r="I44" s="5" t="n">
        <v>820000</v>
      </c>
      <c r="J44" s="0" t="s">
        <v>80</v>
      </c>
    </row>
    <row r="45" customFormat="false" ht="12.8" hidden="false" customHeight="false" outlineLevel="0" collapsed="false">
      <c r="A45" s="2" t="n">
        <v>44462</v>
      </c>
      <c r="B45" s="3" t="s">
        <v>81</v>
      </c>
      <c r="C45" s="4" t="n">
        <v>678</v>
      </c>
      <c r="E45" s="4" t="n">
        <v>1962</v>
      </c>
      <c r="F45" s="5" t="n">
        <f aca="false">300000</f>
        <v>300000</v>
      </c>
      <c r="G45" s="5" t="n">
        <f aca="false">360000</f>
        <v>360000</v>
      </c>
      <c r="H45" s="4" t="n">
        <v>2000</v>
      </c>
      <c r="I45" s="5" t="n">
        <v>150000</v>
      </c>
      <c r="J45" s="0" t="s">
        <v>82</v>
      </c>
    </row>
    <row r="46" customFormat="false" ht="12.8" hidden="false" customHeight="false" outlineLevel="0" collapsed="false">
      <c r="A46" s="2" t="n">
        <v>44462</v>
      </c>
      <c r="B46" s="3" t="s">
        <v>83</v>
      </c>
      <c r="C46" s="4" t="n">
        <v>996</v>
      </c>
      <c r="E46" s="4" t="n">
        <v>1971</v>
      </c>
      <c r="F46" s="5" t="n">
        <f aca="false">372400</f>
        <v>372400</v>
      </c>
      <c r="G46" s="5" t="n">
        <v>400000</v>
      </c>
      <c r="H46" s="4" t="n">
        <v>1993</v>
      </c>
      <c r="I46" s="5" t="n">
        <v>94900</v>
      </c>
      <c r="J46" s="0" t="s">
        <v>84</v>
      </c>
    </row>
    <row r="47" customFormat="false" ht="12.8" hidden="false" customHeight="false" outlineLevel="0" collapsed="false">
      <c r="A47" s="2" t="n">
        <v>44462</v>
      </c>
      <c r="B47" s="3" t="s">
        <v>85</v>
      </c>
      <c r="C47" s="4" t="n">
        <v>1640</v>
      </c>
      <c r="D47" s="4" t="n">
        <f aca="false">0.11357*43560</f>
        <v>4947.1092</v>
      </c>
      <c r="E47" s="4" t="n">
        <v>1961</v>
      </c>
      <c r="F47" s="5" t="n">
        <f aca="false">588200</f>
        <v>588200</v>
      </c>
      <c r="G47" s="5" t="n">
        <f aca="false">790000</f>
        <v>790000</v>
      </c>
      <c r="H47" s="4" t="n">
        <v>2018</v>
      </c>
      <c r="I47" s="5" t="n">
        <v>520000</v>
      </c>
      <c r="J47" s="0" t="s">
        <v>86</v>
      </c>
    </row>
    <row r="48" customFormat="false" ht="12.8" hidden="false" customHeight="false" outlineLevel="0" collapsed="false">
      <c r="A48" s="2" t="n">
        <v>44462</v>
      </c>
      <c r="B48" s="3" t="s">
        <v>87</v>
      </c>
      <c r="C48" s="4" t="n">
        <v>1176</v>
      </c>
      <c r="E48" s="4" t="n">
        <v>1930</v>
      </c>
      <c r="F48" s="5" t="n">
        <f aca="false">414100</f>
        <v>414100</v>
      </c>
      <c r="G48" s="5" t="n">
        <f aca="false">709000</f>
        <v>709000</v>
      </c>
      <c r="H48" s="4" t="n">
        <v>2005</v>
      </c>
      <c r="I48" s="5" t="n">
        <v>375000</v>
      </c>
      <c r="J48" s="0" t="s">
        <v>88</v>
      </c>
    </row>
    <row r="49" customFormat="false" ht="12.8" hidden="false" customHeight="false" outlineLevel="0" collapsed="false">
      <c r="A49" s="2" t="n">
        <v>44469</v>
      </c>
      <c r="B49" s="3" t="s">
        <v>89</v>
      </c>
      <c r="C49" s="4" t="n">
        <v>830</v>
      </c>
      <c r="E49" s="4" t="n">
        <v>1880</v>
      </c>
      <c r="F49" s="5" t="n">
        <f aca="false">393300</f>
        <v>393300</v>
      </c>
      <c r="G49" s="5" t="n">
        <v>520000</v>
      </c>
      <c r="H49" s="4" t="n">
        <v>2015</v>
      </c>
      <c r="I49" s="5" t="n">
        <v>355000</v>
      </c>
      <c r="J49" s="0" t="s">
        <v>90</v>
      </c>
    </row>
    <row r="50" customFormat="false" ht="12.8" hidden="false" customHeight="false" outlineLevel="0" collapsed="false">
      <c r="A50" s="2" t="n">
        <v>44469</v>
      </c>
      <c r="B50" s="3" t="s">
        <v>91</v>
      </c>
      <c r="C50" s="4" t="n">
        <v>1251</v>
      </c>
      <c r="E50" s="4" t="n">
        <v>1989</v>
      </c>
      <c r="F50" s="5" t="n">
        <v>539800</v>
      </c>
      <c r="G50" s="5" t="n">
        <v>610000</v>
      </c>
      <c r="H50" s="4" t="n">
        <v>2013</v>
      </c>
      <c r="I50" s="5" t="n">
        <v>346100</v>
      </c>
      <c r="J50" s="0" t="s">
        <v>92</v>
      </c>
    </row>
    <row r="51" customFormat="false" ht="12.8" hidden="false" customHeight="false" outlineLevel="0" collapsed="false">
      <c r="A51" s="2" t="n">
        <v>44469</v>
      </c>
      <c r="B51" s="3" t="s">
        <v>93</v>
      </c>
      <c r="C51" s="4" t="n">
        <v>996</v>
      </c>
      <c r="E51" s="4" t="n">
        <v>1924</v>
      </c>
      <c r="F51" s="5" t="n">
        <v>637600</v>
      </c>
      <c r="G51" s="5" t="n">
        <v>737000</v>
      </c>
      <c r="H51" s="4" t="n">
        <v>2018</v>
      </c>
      <c r="I51" s="5" t="n">
        <v>650000</v>
      </c>
      <c r="J51" s="0" t="s">
        <v>94</v>
      </c>
    </row>
    <row r="52" customFormat="false" ht="12.8" hidden="false" customHeight="false" outlineLevel="0" collapsed="false">
      <c r="A52" s="2" t="n">
        <v>44469</v>
      </c>
      <c r="B52" s="3" t="s">
        <v>95</v>
      </c>
      <c r="C52" s="4" t="n">
        <v>1779</v>
      </c>
      <c r="D52" s="4" t="n">
        <f aca="false">0.17938*43560</f>
        <v>7813.7928</v>
      </c>
      <c r="E52" s="4" t="n">
        <v>1930</v>
      </c>
      <c r="F52" s="5" t="n">
        <v>696600</v>
      </c>
      <c r="G52" s="5" t="n">
        <v>920000</v>
      </c>
      <c r="H52" s="4" t="n">
        <v>1980</v>
      </c>
      <c r="I52" s="5" t="n">
        <v>73000</v>
      </c>
      <c r="J52" s="0" t="s">
        <v>96</v>
      </c>
    </row>
    <row r="53" customFormat="false" ht="12.8" hidden="false" customHeight="false" outlineLevel="0" collapsed="false">
      <c r="A53" s="2" t="n">
        <v>44469</v>
      </c>
      <c r="B53" s="3" t="s">
        <v>97</v>
      </c>
      <c r="C53" s="4" t="n">
        <v>3944</v>
      </c>
      <c r="D53" s="4" t="n">
        <f aca="false">0.15941*43560</f>
        <v>6943.8996</v>
      </c>
      <c r="E53" s="4" t="n">
        <v>2002</v>
      </c>
      <c r="F53" s="5" t="n">
        <v>1100400</v>
      </c>
      <c r="G53" s="5" t="n">
        <v>1520000</v>
      </c>
      <c r="H53" s="4" t="n">
        <v>2018</v>
      </c>
      <c r="I53" s="5" t="n">
        <v>799500</v>
      </c>
      <c r="J53" s="0" t="s">
        <v>35</v>
      </c>
    </row>
    <row r="54" customFormat="false" ht="12.8" hidden="false" customHeight="false" outlineLevel="0" collapsed="false">
      <c r="A54" s="2" t="n">
        <v>44469</v>
      </c>
      <c r="B54" s="3" t="s">
        <v>98</v>
      </c>
      <c r="C54" s="4" t="n">
        <v>2546</v>
      </c>
      <c r="D54" s="4" t="n">
        <f aca="false">0.16123*43560</f>
        <v>7023.1788</v>
      </c>
      <c r="E54" s="4" t="n">
        <v>1915</v>
      </c>
      <c r="F54" s="5" t="n">
        <f aca="false">1051500</f>
        <v>1051500</v>
      </c>
      <c r="G54" s="5" t="n">
        <v>1718000</v>
      </c>
      <c r="H54" s="4" t="n">
        <v>2016</v>
      </c>
      <c r="I54" s="5" t="n">
        <v>1160000</v>
      </c>
      <c r="J54" s="0" t="s">
        <v>35</v>
      </c>
    </row>
    <row r="55" customFormat="false" ht="12.8" hidden="false" customHeight="false" outlineLevel="0" collapsed="false">
      <c r="A55" s="2" t="n">
        <v>44476</v>
      </c>
      <c r="B55" s="3" t="s">
        <v>99</v>
      </c>
      <c r="C55" s="4" t="n">
        <v>7618</v>
      </c>
      <c r="D55" s="4" t="n">
        <f aca="false">0.11637*43560</f>
        <v>5069.0772</v>
      </c>
      <c r="E55" s="4" t="n">
        <v>1953</v>
      </c>
      <c r="F55" s="5" t="n">
        <f aca="false">1461100</f>
        <v>1461100</v>
      </c>
      <c r="G55" s="5" t="n">
        <v>1500000</v>
      </c>
      <c r="H55" s="4" t="n">
        <v>1991</v>
      </c>
      <c r="I55" s="5" t="n">
        <v>800000</v>
      </c>
      <c r="J55" s="0" t="s">
        <v>100</v>
      </c>
    </row>
    <row r="56" customFormat="false" ht="12.8" hidden="false" customHeight="false" outlineLevel="0" collapsed="false">
      <c r="A56" s="2" t="n">
        <v>44476</v>
      </c>
      <c r="B56" s="3" t="s">
        <v>101</v>
      </c>
      <c r="C56" s="4" t="n">
        <v>1660</v>
      </c>
      <c r="D56" s="4" t="n">
        <f aca="false">0.11586*43560</f>
        <v>5046.8616</v>
      </c>
      <c r="E56" s="4" t="n">
        <v>1926</v>
      </c>
      <c r="F56" s="5" t="n">
        <f aca="false">829800</f>
        <v>829800</v>
      </c>
      <c r="G56" s="5" t="n">
        <f aca="false">1206000</f>
        <v>1206000</v>
      </c>
      <c r="H56" s="4" t="n">
        <v>2007</v>
      </c>
      <c r="I56" s="5" t="n">
        <v>572000</v>
      </c>
      <c r="J56" s="0" t="s">
        <v>35</v>
      </c>
    </row>
    <row r="57" customFormat="false" ht="12.8" hidden="false" customHeight="false" outlineLevel="0" collapsed="false">
      <c r="A57" s="2" t="n">
        <v>44476</v>
      </c>
      <c r="B57" s="3" t="s">
        <v>102</v>
      </c>
      <c r="C57" s="4" t="n">
        <v>2574</v>
      </c>
      <c r="D57" s="4" t="n">
        <f aca="false">0.13774*43560</f>
        <v>5999.9544</v>
      </c>
      <c r="E57" s="4" t="n">
        <v>1927</v>
      </c>
      <c r="F57" s="5" t="n">
        <v>882500</v>
      </c>
      <c r="G57" s="5" t="n">
        <v>1015000</v>
      </c>
      <c r="H57" s="4" t="n">
        <v>1975</v>
      </c>
      <c r="I57" s="5" t="n">
        <v>34500</v>
      </c>
      <c r="J57" s="0" t="s">
        <v>35</v>
      </c>
    </row>
    <row r="58" customFormat="false" ht="12.8" hidden="false" customHeight="false" outlineLevel="0" collapsed="false">
      <c r="A58" s="2" t="n">
        <v>44476</v>
      </c>
      <c r="B58" s="3" t="s">
        <v>103</v>
      </c>
      <c r="C58" s="4" t="n">
        <v>2208</v>
      </c>
      <c r="D58" s="4" t="n">
        <f aca="false">0.10241*43560</f>
        <v>4460.9796</v>
      </c>
      <c r="E58" s="4" t="n">
        <v>1920</v>
      </c>
      <c r="F58" s="5" t="n">
        <v>857800</v>
      </c>
      <c r="G58" s="5" t="n">
        <v>1020000</v>
      </c>
      <c r="H58" s="4" t="n">
        <v>1955</v>
      </c>
      <c r="J58" s="0" t="s">
        <v>104</v>
      </c>
    </row>
    <row r="59" customFormat="false" ht="12.8" hidden="false" customHeight="false" outlineLevel="0" collapsed="false">
      <c r="A59" s="2" t="n">
        <v>44476</v>
      </c>
      <c r="B59" s="3" t="s">
        <v>105</v>
      </c>
      <c r="C59" s="4" t="n">
        <v>2782</v>
      </c>
      <c r="D59" s="4" t="n">
        <f aca="false">0.14199*43560</f>
        <v>6185.0844</v>
      </c>
      <c r="E59" s="4" t="n">
        <v>1916</v>
      </c>
      <c r="F59" s="5" t="n">
        <v>868800</v>
      </c>
      <c r="G59" s="5" t="n">
        <v>986596</v>
      </c>
      <c r="H59" s="4" t="n">
        <v>1980</v>
      </c>
      <c r="I59" s="5" t="n">
        <v>38000</v>
      </c>
      <c r="J59" s="0" t="s">
        <v>42</v>
      </c>
    </row>
    <row r="60" customFormat="false" ht="12.8" hidden="false" customHeight="false" outlineLevel="0" collapsed="false">
      <c r="A60" s="2" t="n">
        <v>44476</v>
      </c>
      <c r="B60" s="3" t="s">
        <v>106</v>
      </c>
      <c r="C60" s="4" t="n">
        <v>1334</v>
      </c>
      <c r="D60" s="4" t="n">
        <f aca="false">0.12541*43560</f>
        <v>5462.8596</v>
      </c>
      <c r="E60" s="4" t="n">
        <v>1928</v>
      </c>
      <c r="F60" s="5" t="n">
        <v>756400</v>
      </c>
      <c r="G60" s="5" t="n">
        <v>913801</v>
      </c>
      <c r="H60" s="4" t="n">
        <v>2015</v>
      </c>
      <c r="I60" s="5" t="n">
        <v>707000</v>
      </c>
      <c r="J60" s="0" t="s">
        <v>35</v>
      </c>
    </row>
    <row r="61" customFormat="false" ht="12.8" hidden="false" customHeight="false" outlineLevel="0" collapsed="false">
      <c r="A61" s="2" t="n">
        <v>44476</v>
      </c>
      <c r="B61" s="3" t="s">
        <v>107</v>
      </c>
      <c r="C61" s="4" t="n">
        <v>697</v>
      </c>
      <c r="E61" s="4" t="n">
        <v>1971</v>
      </c>
      <c r="F61" s="5" t="n">
        <v>325900</v>
      </c>
      <c r="G61" s="5" t="n">
        <v>360000</v>
      </c>
      <c r="H61" s="4" t="n">
        <v>1981</v>
      </c>
      <c r="I61" s="5" t="n">
        <v>53000</v>
      </c>
      <c r="J61" s="0" t="s">
        <v>92</v>
      </c>
    </row>
    <row r="62" customFormat="false" ht="12.8" hidden="false" customHeight="false" outlineLevel="0" collapsed="false">
      <c r="A62" s="2" t="n">
        <v>44483</v>
      </c>
      <c r="B62" s="3" t="s">
        <v>108</v>
      </c>
      <c r="C62" s="4" t="n">
        <v>678</v>
      </c>
      <c r="E62" s="4" t="n">
        <v>1962</v>
      </c>
      <c r="F62" s="5" t="n">
        <v>300000</v>
      </c>
      <c r="G62" s="5" t="n">
        <v>378000</v>
      </c>
      <c r="H62" s="4" t="n">
        <v>1989</v>
      </c>
      <c r="I62" s="5" t="n">
        <v>95000</v>
      </c>
      <c r="J62" s="0" t="s">
        <v>109</v>
      </c>
    </row>
    <row r="63" customFormat="false" ht="12.8" hidden="false" customHeight="false" outlineLevel="0" collapsed="false">
      <c r="A63" s="2" t="n">
        <v>44483</v>
      </c>
      <c r="B63" s="3" t="s">
        <v>110</v>
      </c>
      <c r="C63" s="4" t="n">
        <v>1728</v>
      </c>
      <c r="D63" s="4" t="n">
        <f aca="false">0.09963*43560</f>
        <v>4339.8828</v>
      </c>
      <c r="E63" s="4" t="n">
        <v>1928</v>
      </c>
      <c r="F63" s="5" t="n">
        <v>651900</v>
      </c>
      <c r="G63" s="5" t="n">
        <v>828000</v>
      </c>
      <c r="H63" s="4" t="n">
        <v>1995</v>
      </c>
      <c r="I63" s="5" t="n">
        <v>207500</v>
      </c>
      <c r="J63" s="0" t="s">
        <v>111</v>
      </c>
    </row>
    <row r="64" customFormat="false" ht="12.8" hidden="false" customHeight="false" outlineLevel="0" collapsed="false">
      <c r="A64" s="2" t="n">
        <v>44483</v>
      </c>
      <c r="B64" s="3" t="s">
        <v>112</v>
      </c>
      <c r="C64" s="4" t="n">
        <v>2023</v>
      </c>
      <c r="D64" s="4" t="n">
        <v>5858</v>
      </c>
      <c r="E64" s="4" t="n">
        <v>1931</v>
      </c>
      <c r="F64" s="5" t="n">
        <v>726400</v>
      </c>
      <c r="G64" s="5" t="n">
        <v>830000</v>
      </c>
      <c r="H64" s="4" t="n">
        <v>2016</v>
      </c>
      <c r="I64" s="5" t="n">
        <v>576000</v>
      </c>
      <c r="J64" s="0" t="s">
        <v>113</v>
      </c>
    </row>
    <row r="65" customFormat="false" ht="12.8" hidden="false" customHeight="false" outlineLevel="0" collapsed="false">
      <c r="A65" s="2" t="n">
        <v>44483</v>
      </c>
      <c r="B65" s="3" t="s">
        <v>114</v>
      </c>
      <c r="C65" s="4" t="n">
        <v>2144</v>
      </c>
      <c r="D65" s="4" t="n">
        <f aca="false">0.1607*43560</f>
        <v>7000.092</v>
      </c>
      <c r="E65" s="4" t="n">
        <v>1952</v>
      </c>
      <c r="F65" s="5" t="n">
        <v>880500</v>
      </c>
      <c r="G65" s="5" t="n">
        <v>1205000</v>
      </c>
      <c r="H65" s="4" t="n">
        <v>2017</v>
      </c>
      <c r="I65" s="5" t="n">
        <v>829500</v>
      </c>
      <c r="J65" s="0" t="s">
        <v>35</v>
      </c>
    </row>
    <row r="66" customFormat="false" ht="12.8" hidden="false" customHeight="false" outlineLevel="0" collapsed="false">
      <c r="A66" s="2" t="n">
        <v>44490</v>
      </c>
      <c r="B66" s="3" t="s">
        <v>115</v>
      </c>
      <c r="C66" s="4" t="n">
        <v>953</v>
      </c>
      <c r="E66" s="4" t="n">
        <v>1988</v>
      </c>
      <c r="F66" s="5" t="n">
        <v>503500</v>
      </c>
      <c r="G66" s="5" t="n">
        <v>450000</v>
      </c>
      <c r="H66" s="4" t="n">
        <v>2005</v>
      </c>
      <c r="I66" s="5" t="n">
        <v>350000</v>
      </c>
      <c r="J66" s="0" t="s">
        <v>92</v>
      </c>
    </row>
    <row r="67" customFormat="false" ht="12.8" hidden="false" customHeight="false" outlineLevel="0" collapsed="false">
      <c r="A67" s="2" t="n">
        <v>44490</v>
      </c>
      <c r="B67" s="3" t="s">
        <v>116</v>
      </c>
      <c r="C67" s="4" t="n">
        <v>1757</v>
      </c>
      <c r="D67" s="4" t="n">
        <v>4326</v>
      </c>
      <c r="E67" s="4" t="n">
        <v>1927</v>
      </c>
      <c r="F67" s="5" t="n">
        <v>588200</v>
      </c>
      <c r="G67" s="5" t="n">
        <v>639000</v>
      </c>
      <c r="H67" s="4" t="n">
        <v>2018</v>
      </c>
      <c r="I67" s="5" t="n">
        <v>600000</v>
      </c>
      <c r="J67" s="0" t="s">
        <v>94</v>
      </c>
    </row>
    <row r="68" customFormat="false" ht="12.8" hidden="false" customHeight="false" outlineLevel="0" collapsed="false">
      <c r="A68" s="2" t="n">
        <v>44490</v>
      </c>
      <c r="B68" s="3" t="s">
        <v>117</v>
      </c>
      <c r="C68" s="4" t="n">
        <v>1822</v>
      </c>
      <c r="D68" s="4" t="n">
        <f aca="false">0.13907*43560</f>
        <v>6057.8892</v>
      </c>
      <c r="E68" s="4" t="n">
        <v>1955</v>
      </c>
      <c r="F68" s="5" t="n">
        <v>600300</v>
      </c>
      <c r="G68" s="5" t="n">
        <v>930000</v>
      </c>
      <c r="H68" s="4" t="n">
        <v>1962</v>
      </c>
      <c r="J68" s="0" t="s">
        <v>118</v>
      </c>
    </row>
    <row r="69" customFormat="false" ht="12.8" hidden="false" customHeight="false" outlineLevel="0" collapsed="false">
      <c r="A69" s="2" t="n">
        <v>44490</v>
      </c>
      <c r="B69" s="3" t="s">
        <v>119</v>
      </c>
      <c r="C69" s="4" t="n">
        <v>2301</v>
      </c>
      <c r="D69" s="4" t="n">
        <f aca="false">0.11687*42560</f>
        <v>4973.9872</v>
      </c>
      <c r="E69" s="4" t="n">
        <v>1928</v>
      </c>
      <c r="F69" s="5" t="n">
        <v>771900</v>
      </c>
      <c r="G69" s="5" t="n">
        <v>1300000</v>
      </c>
      <c r="H69" s="4" t="n">
        <v>1991</v>
      </c>
      <c r="I69" s="5" t="n">
        <v>208650</v>
      </c>
      <c r="J69" s="0" t="s">
        <v>35</v>
      </c>
    </row>
    <row r="70" customFormat="false" ht="12.8" hidden="false" customHeight="false" outlineLevel="0" collapsed="false">
      <c r="A70" s="2" t="n">
        <v>44490</v>
      </c>
      <c r="B70" s="3" t="s">
        <v>120</v>
      </c>
      <c r="C70" s="4" t="n">
        <v>3412</v>
      </c>
      <c r="D70" s="4" t="n">
        <f aca="false">0.20064*43560</f>
        <v>8739.8784</v>
      </c>
      <c r="E70" s="4" t="n">
        <v>1940</v>
      </c>
      <c r="F70" s="5" t="n">
        <v>1085800</v>
      </c>
      <c r="G70" s="5" t="n">
        <v>1430000</v>
      </c>
      <c r="H70" s="4" t="n">
        <v>2010</v>
      </c>
      <c r="I70" s="5" t="n">
        <v>787500</v>
      </c>
      <c r="J70" s="0" t="s">
        <v>35</v>
      </c>
    </row>
    <row r="71" customFormat="false" ht="12.8" hidden="false" customHeight="false" outlineLevel="0" collapsed="false">
      <c r="A71" s="2" t="n">
        <v>44490</v>
      </c>
      <c r="B71" s="3" t="s">
        <v>121</v>
      </c>
      <c r="C71" s="4" t="n">
        <v>3314</v>
      </c>
      <c r="D71" s="4" t="n">
        <f aca="false">0.20978*43560</f>
        <v>9138.0168</v>
      </c>
      <c r="E71" s="4" t="n">
        <v>1910</v>
      </c>
      <c r="F71" s="5" t="n">
        <v>1209500</v>
      </c>
      <c r="G71" s="5" t="n">
        <v>1630000</v>
      </c>
      <c r="H71" s="4" t="n">
        <v>2000</v>
      </c>
      <c r="I71" s="5" t="n">
        <v>450000</v>
      </c>
      <c r="J71" s="0" t="s">
        <v>42</v>
      </c>
    </row>
    <row r="72" customFormat="false" ht="12.8" hidden="false" customHeight="false" outlineLevel="0" collapsed="false">
      <c r="A72" s="2" t="n">
        <v>44497</v>
      </c>
      <c r="B72" s="3" t="s">
        <v>122</v>
      </c>
      <c r="C72" s="4" t="n">
        <v>1160</v>
      </c>
      <c r="D72" s="4" t="n">
        <f aca="false">0.14614*43560</f>
        <v>6365.8584</v>
      </c>
      <c r="E72" s="4" t="n">
        <v>1939</v>
      </c>
      <c r="F72" s="5" t="n">
        <v>791100</v>
      </c>
      <c r="G72" s="5" t="n">
        <v>930000</v>
      </c>
      <c r="H72" s="4" t="n">
        <v>1997</v>
      </c>
      <c r="I72" s="5" t="n">
        <v>237000</v>
      </c>
      <c r="J72" s="0" t="s">
        <v>35</v>
      </c>
    </row>
    <row r="73" customFormat="false" ht="12.8" hidden="false" customHeight="false" outlineLevel="0" collapsed="false">
      <c r="A73" s="2" t="n">
        <v>44497</v>
      </c>
      <c r="B73" s="3" t="s">
        <v>123</v>
      </c>
      <c r="C73" s="4" t="n">
        <v>1336</v>
      </c>
      <c r="D73" s="4" t="n">
        <f aca="false">0.10032*43560</f>
        <v>4369.9392</v>
      </c>
      <c r="E73" s="4" t="n">
        <v>1928</v>
      </c>
      <c r="F73" s="5" t="n">
        <v>717400</v>
      </c>
      <c r="G73" s="5" t="n">
        <v>805000</v>
      </c>
      <c r="H73" s="4" t="n">
        <v>2012</v>
      </c>
      <c r="I73" s="5" t="n">
        <v>476000</v>
      </c>
      <c r="J73" s="0" t="s">
        <v>124</v>
      </c>
    </row>
    <row r="74" customFormat="false" ht="12.8" hidden="false" customHeight="false" outlineLevel="0" collapsed="false">
      <c r="A74" s="2" t="n">
        <v>44497</v>
      </c>
      <c r="B74" s="3" t="s">
        <v>125</v>
      </c>
      <c r="C74" s="4" t="n">
        <v>1512</v>
      </c>
      <c r="D74" s="4" t="n">
        <f aca="false">0.13774*43560</f>
        <v>5999.9544</v>
      </c>
      <c r="E74" s="4" t="n">
        <v>1948</v>
      </c>
      <c r="F74" s="5" t="n">
        <v>747100</v>
      </c>
      <c r="G74" s="5" t="n">
        <v>870000</v>
      </c>
      <c r="H74" s="4" t="n">
        <v>2004</v>
      </c>
      <c r="I74" s="5" t="n">
        <v>450000</v>
      </c>
      <c r="J74" s="0" t="s">
        <v>126</v>
      </c>
    </row>
    <row r="75" customFormat="false" ht="12.8" hidden="false" customHeight="false" outlineLevel="0" collapsed="false">
      <c r="A75" s="2" t="n">
        <v>44497</v>
      </c>
      <c r="B75" s="3" t="s">
        <v>127</v>
      </c>
      <c r="C75" s="4" t="n">
        <v>2040</v>
      </c>
      <c r="E75" s="4" t="n">
        <v>1928</v>
      </c>
      <c r="F75" s="5" t="n">
        <v>856800</v>
      </c>
      <c r="G75" s="5" t="n">
        <v>1150000</v>
      </c>
      <c r="J75" s="0" t="s">
        <v>128</v>
      </c>
    </row>
    <row r="76" customFormat="false" ht="12.8" hidden="false" customHeight="false" outlineLevel="0" collapsed="false">
      <c r="A76" s="2" t="n">
        <v>44497</v>
      </c>
      <c r="B76" s="3" t="s">
        <v>129</v>
      </c>
      <c r="C76" s="4" t="n">
        <v>2535</v>
      </c>
      <c r="D76" s="4" t="n">
        <f aca="false">0.10976*43560</f>
        <v>4781.1456</v>
      </c>
      <c r="E76" s="4" t="n">
        <v>1926</v>
      </c>
      <c r="F76" s="5" t="n">
        <v>937300</v>
      </c>
      <c r="G76" s="5" t="n">
        <v>1231000</v>
      </c>
      <c r="H76" s="4" t="n">
        <v>1987</v>
      </c>
      <c r="J76" s="0" t="s">
        <v>130</v>
      </c>
    </row>
    <row r="77" customFormat="false" ht="12.8" hidden="false" customHeight="false" outlineLevel="0" collapsed="false">
      <c r="A77" s="2" t="n">
        <v>44497</v>
      </c>
      <c r="B77" s="3" t="s">
        <v>131</v>
      </c>
      <c r="C77" s="4" t="n">
        <v>3070</v>
      </c>
      <c r="D77" s="4" t="n">
        <f aca="false">0.22521*43560</f>
        <v>9810.1476</v>
      </c>
      <c r="E77" s="4" t="n">
        <v>1939</v>
      </c>
      <c r="F77" s="5" t="n">
        <v>992400</v>
      </c>
      <c r="G77" s="5" t="n">
        <v>1575000</v>
      </c>
      <c r="H77" s="4" t="n">
        <v>1985</v>
      </c>
      <c r="I77" s="5" t="n">
        <v>218000</v>
      </c>
      <c r="J77" s="0" t="s">
        <v>35</v>
      </c>
    </row>
    <row r="78" customFormat="false" ht="12.8" hidden="false" customHeight="false" outlineLevel="0" collapsed="false">
      <c r="A78" s="2" t="n">
        <v>44504</v>
      </c>
      <c r="B78" s="3" t="s">
        <v>132</v>
      </c>
      <c r="C78" s="4" t="n">
        <v>1592</v>
      </c>
      <c r="D78" s="4" t="n">
        <f aca="false">0.16449*43560</f>
        <v>7165.1844</v>
      </c>
      <c r="E78" s="4" t="n">
        <v>1955</v>
      </c>
      <c r="F78" s="5" t="n">
        <v>697300</v>
      </c>
      <c r="G78" s="5" t="n">
        <v>804000</v>
      </c>
      <c r="H78" s="4" t="n">
        <v>2015</v>
      </c>
      <c r="I78" s="5" t="n">
        <v>550000</v>
      </c>
      <c r="J78" s="0" t="s">
        <v>35</v>
      </c>
    </row>
    <row r="79" customFormat="false" ht="12.8" hidden="false" customHeight="false" outlineLevel="0" collapsed="false">
      <c r="A79" s="2" t="n">
        <v>44504</v>
      </c>
      <c r="B79" s="3" t="s">
        <v>133</v>
      </c>
      <c r="C79" s="4" t="n">
        <v>2005</v>
      </c>
      <c r="E79" s="4" t="n">
        <v>1924</v>
      </c>
      <c r="F79" s="5" t="n">
        <v>828000</v>
      </c>
      <c r="G79" s="5" t="n">
        <v>975000</v>
      </c>
      <c r="H79" s="4" t="n">
        <v>2016</v>
      </c>
      <c r="I79" s="5" t="n">
        <v>785000</v>
      </c>
      <c r="J79" s="0" t="s">
        <v>134</v>
      </c>
    </row>
    <row r="80" customFormat="false" ht="12.8" hidden="false" customHeight="false" outlineLevel="0" collapsed="false">
      <c r="A80" s="2" t="n">
        <v>44504</v>
      </c>
      <c r="B80" s="3" t="s">
        <v>135</v>
      </c>
      <c r="C80" s="4" t="n">
        <v>2001</v>
      </c>
      <c r="E80" s="4" t="n">
        <v>1905</v>
      </c>
      <c r="F80" s="5" t="n">
        <v>701000</v>
      </c>
      <c r="G80" s="5" t="n">
        <v>930000</v>
      </c>
      <c r="H80" s="4" t="n">
        <v>1997</v>
      </c>
      <c r="I80" s="5" t="n">
        <v>225000</v>
      </c>
      <c r="J80" s="0" t="s">
        <v>136</v>
      </c>
    </row>
    <row r="81" customFormat="false" ht="12.8" hidden="false" customHeight="false" outlineLevel="0" collapsed="false">
      <c r="A81" s="2" t="n">
        <v>44504</v>
      </c>
      <c r="B81" s="3" t="s">
        <v>137</v>
      </c>
      <c r="C81" s="4" t="n">
        <v>2376</v>
      </c>
      <c r="D81" s="4" t="n">
        <f aca="false">0.15723*43560</f>
        <v>6848.9388</v>
      </c>
      <c r="E81" s="4" t="n">
        <v>1923</v>
      </c>
      <c r="F81" s="5" t="n">
        <v>608300</v>
      </c>
      <c r="G81" s="5" t="n">
        <v>1420000</v>
      </c>
      <c r="H81" s="4" t="n">
        <v>1972</v>
      </c>
      <c r="I81" s="5" t="n">
        <v>31000</v>
      </c>
      <c r="J81" s="0" t="s">
        <v>138</v>
      </c>
    </row>
    <row r="82" customFormat="false" ht="12.8" hidden="false" customHeight="false" outlineLevel="0" collapsed="false">
      <c r="A82" s="2" t="n">
        <v>44504</v>
      </c>
      <c r="B82" s="3" t="s">
        <v>139</v>
      </c>
      <c r="C82" s="4" t="n">
        <v>1803</v>
      </c>
      <c r="D82" s="4" t="n">
        <f aca="false">0.34435*43560</f>
        <v>14999.886</v>
      </c>
      <c r="E82" s="4" t="n">
        <v>1911</v>
      </c>
      <c r="F82" s="5" t="n">
        <v>961100</v>
      </c>
      <c r="G82" s="5" t="n">
        <v>1115000</v>
      </c>
      <c r="H82" s="4" t="n">
        <v>2020</v>
      </c>
      <c r="I82" s="5" t="n">
        <v>972000</v>
      </c>
      <c r="J82" s="0" t="s">
        <v>35</v>
      </c>
    </row>
    <row r="83" customFormat="false" ht="12.8" hidden="false" customHeight="false" outlineLevel="0" collapsed="false">
      <c r="A83" s="2" t="n">
        <v>44504</v>
      </c>
      <c r="B83" s="3" t="s">
        <v>140</v>
      </c>
      <c r="C83" s="4" t="n">
        <v>5600</v>
      </c>
      <c r="D83" s="4" t="n">
        <f aca="false">1.04883*43560</f>
        <v>45687.0348</v>
      </c>
      <c r="E83" s="4" t="n">
        <v>1946</v>
      </c>
      <c r="F83" s="5" t="n">
        <v>1673800</v>
      </c>
      <c r="G83" s="5" t="n">
        <v>4514520</v>
      </c>
      <c r="H83" s="4" t="n">
        <v>2007</v>
      </c>
      <c r="I83" s="5" t="n">
        <v>1350000</v>
      </c>
      <c r="J83" s="0" t="s">
        <v>141</v>
      </c>
    </row>
    <row r="84" customFormat="false" ht="12.8" hidden="false" customHeight="false" outlineLevel="0" collapsed="false">
      <c r="A84" s="2" t="n">
        <v>44511</v>
      </c>
      <c r="B84" s="3" t="s">
        <v>142</v>
      </c>
      <c r="C84" s="4" t="n">
        <v>2505</v>
      </c>
      <c r="D84" s="4" t="n">
        <f aca="false">0.25806*43560</f>
        <v>11241.0936</v>
      </c>
      <c r="E84" s="4" t="n">
        <v>1929</v>
      </c>
      <c r="F84" s="5" t="n">
        <v>956100</v>
      </c>
      <c r="G84" s="5" t="n">
        <v>1500000</v>
      </c>
      <c r="H84" s="4" t="n">
        <v>2016</v>
      </c>
      <c r="I84" s="5" t="n">
        <v>810500</v>
      </c>
      <c r="J84" s="0" t="s">
        <v>35</v>
      </c>
    </row>
    <row r="85" customFormat="false" ht="12.8" hidden="false" customHeight="false" outlineLevel="0" collapsed="false">
      <c r="A85" s="2" t="n">
        <v>44511</v>
      </c>
      <c r="B85" s="3" t="s">
        <v>143</v>
      </c>
      <c r="C85" s="4" t="n">
        <v>2275</v>
      </c>
      <c r="D85" s="4" t="n">
        <f aca="false">0.32438*43560</f>
        <v>14129.9928</v>
      </c>
      <c r="E85" s="4" t="n">
        <v>1960</v>
      </c>
      <c r="F85" s="5" t="n">
        <v>1068100</v>
      </c>
      <c r="G85" s="5" t="n">
        <v>1309995</v>
      </c>
      <c r="H85" s="4" t="n">
        <v>2014</v>
      </c>
      <c r="I85" s="5" t="n">
        <v>742000</v>
      </c>
      <c r="J85" s="0" t="s">
        <v>35</v>
      </c>
    </row>
    <row r="86" customFormat="false" ht="12.8" hidden="false" customHeight="false" outlineLevel="0" collapsed="false">
      <c r="A86" s="2" t="n">
        <v>44511</v>
      </c>
      <c r="B86" s="3" t="s">
        <v>144</v>
      </c>
      <c r="C86" s="4" t="n">
        <v>1435</v>
      </c>
      <c r="D86" s="4" t="n">
        <f aca="false">0.19302*43560</f>
        <v>8407.9512</v>
      </c>
      <c r="E86" s="4" t="n">
        <v>1947</v>
      </c>
      <c r="F86" s="5" t="n">
        <v>730100</v>
      </c>
      <c r="G86" s="5" t="n">
        <v>1250000</v>
      </c>
      <c r="H86" s="4" t="n">
        <v>2020</v>
      </c>
      <c r="I86" s="5" t="n">
        <v>650000</v>
      </c>
      <c r="J86" s="0" t="s">
        <v>35</v>
      </c>
    </row>
    <row r="87" customFormat="false" ht="12.8" hidden="false" customHeight="false" outlineLevel="0" collapsed="false">
      <c r="A87" s="2" t="n">
        <v>44511</v>
      </c>
      <c r="B87" s="3" t="s">
        <v>145</v>
      </c>
      <c r="C87" s="4" t="n">
        <v>3078</v>
      </c>
      <c r="D87" s="4" t="n">
        <f aca="false">0.09183*43560</f>
        <v>4000.1148</v>
      </c>
      <c r="E87" s="4" t="n">
        <v>1920</v>
      </c>
      <c r="F87" s="5" t="n">
        <v>1005200</v>
      </c>
      <c r="G87" s="5" t="n">
        <v>1146000</v>
      </c>
      <c r="H87" s="0"/>
      <c r="I87" s="0"/>
      <c r="J87" s="0" t="s">
        <v>146</v>
      </c>
    </row>
    <row r="88" customFormat="false" ht="12.8" hidden="false" customHeight="false" outlineLevel="0" collapsed="false">
      <c r="A88" s="2" t="n">
        <v>44511</v>
      </c>
      <c r="B88" s="3" t="s">
        <v>147</v>
      </c>
      <c r="C88" s="4" t="n">
        <v>1656</v>
      </c>
      <c r="D88" s="4" t="n">
        <f aca="false">0.14348*43560</f>
        <v>6249.9888</v>
      </c>
      <c r="E88" s="4" t="n">
        <v>1946</v>
      </c>
      <c r="F88" s="5" t="n">
        <v>758300</v>
      </c>
      <c r="G88" s="5" t="n">
        <v>879000</v>
      </c>
      <c r="H88" s="4" t="n">
        <v>2012</v>
      </c>
      <c r="I88" s="5" t="n">
        <v>570000</v>
      </c>
      <c r="J88" s="0" t="s">
        <v>35</v>
      </c>
    </row>
    <row r="89" customFormat="false" ht="12.8" hidden="false" customHeight="false" outlineLevel="0" collapsed="false">
      <c r="A89" s="2" t="n">
        <v>44511</v>
      </c>
      <c r="B89" s="3" t="s">
        <v>148</v>
      </c>
      <c r="C89" s="4" t="n">
        <v>924</v>
      </c>
      <c r="E89" s="4" t="n">
        <v>1900</v>
      </c>
      <c r="F89" s="5" t="n">
        <v>300900</v>
      </c>
      <c r="G89" s="5" t="n">
        <v>500000</v>
      </c>
      <c r="H89" s="4" t="n">
        <v>2010</v>
      </c>
      <c r="I89" s="5" t="n">
        <v>248000</v>
      </c>
      <c r="J89" s="0" t="s">
        <v>149</v>
      </c>
    </row>
    <row r="90" customFormat="false" ht="12.8" hidden="false" customHeight="false" outlineLevel="0" collapsed="false">
      <c r="A90" s="2" t="n">
        <v>44518</v>
      </c>
      <c r="B90" s="0" t="s">
        <v>150</v>
      </c>
      <c r="C90" s="0" t="n">
        <v>627</v>
      </c>
      <c r="D90" s="0"/>
      <c r="E90" s="0" t="n">
        <v>1900</v>
      </c>
      <c r="F90" s="11" t="n">
        <v>326400</v>
      </c>
      <c r="G90" s="11" t="n">
        <v>342000</v>
      </c>
      <c r="H90" s="0" t="n">
        <v>2011</v>
      </c>
      <c r="I90" s="11" t="n">
        <v>190000</v>
      </c>
      <c r="J90" s="0" t="s">
        <v>151</v>
      </c>
    </row>
    <row r="91" customFormat="false" ht="12.8" hidden="false" customHeight="false" outlineLevel="0" collapsed="false">
      <c r="A91" s="2" t="n">
        <v>44518</v>
      </c>
      <c r="B91" s="3" t="s">
        <v>152</v>
      </c>
      <c r="C91" s="4" t="n">
        <v>1997</v>
      </c>
      <c r="D91" s="4" t="n">
        <f aca="false">0.10836*43560</f>
        <v>4720.1616</v>
      </c>
      <c r="E91" s="4" t="n">
        <v>1958</v>
      </c>
      <c r="F91" s="5" t="n">
        <v>661300</v>
      </c>
      <c r="G91" s="5" t="n">
        <v>751500</v>
      </c>
      <c r="J91" s="0" t="s">
        <v>153</v>
      </c>
    </row>
    <row r="92" customFormat="false" ht="12.8" hidden="false" customHeight="false" outlineLevel="0" collapsed="false">
      <c r="A92" s="2" t="n">
        <v>44518</v>
      </c>
      <c r="B92" s="3" t="s">
        <v>154</v>
      </c>
      <c r="C92" s="4" t="n">
        <v>1933</v>
      </c>
      <c r="E92" s="4" t="n">
        <v>1915</v>
      </c>
      <c r="F92" s="5" t="n">
        <v>683400</v>
      </c>
      <c r="G92" s="5" t="n">
        <v>825500</v>
      </c>
      <c r="H92" s="4" t="n">
        <v>2014</v>
      </c>
      <c r="I92" s="5" t="n">
        <v>515000</v>
      </c>
      <c r="J92" s="0" t="s">
        <v>155</v>
      </c>
    </row>
    <row r="93" customFormat="false" ht="12.8" hidden="false" customHeight="false" outlineLevel="0" collapsed="false">
      <c r="A93" s="2" t="n">
        <v>44518</v>
      </c>
      <c r="B93" s="3" t="s">
        <v>156</v>
      </c>
      <c r="C93" s="4" t="n">
        <v>2776</v>
      </c>
      <c r="D93" s="4" t="n">
        <f aca="false">0.18705*43560</f>
        <v>8147.898</v>
      </c>
      <c r="E93" s="4" t="n">
        <v>1938</v>
      </c>
      <c r="F93" s="5" t="n">
        <v>1128600</v>
      </c>
      <c r="G93" s="5" t="n">
        <v>1400000</v>
      </c>
      <c r="H93" s="4" t="n">
        <v>1998</v>
      </c>
      <c r="I93" s="5" t="n">
        <v>430000</v>
      </c>
      <c r="J93" s="0" t="s">
        <v>35</v>
      </c>
    </row>
    <row r="94" customFormat="false" ht="12.8" hidden="false" customHeight="false" outlineLevel="0" collapsed="false">
      <c r="A94" s="2" t="n">
        <v>44518</v>
      </c>
      <c r="B94" s="3" t="s">
        <v>157</v>
      </c>
      <c r="C94" s="4" t="n">
        <v>2305</v>
      </c>
      <c r="D94" s="4" t="n">
        <f aca="false">0.15911*43560</f>
        <v>6930.8316</v>
      </c>
      <c r="E94" s="4" t="n">
        <v>1953</v>
      </c>
      <c r="F94" s="5" t="n">
        <v>748800</v>
      </c>
      <c r="G94" s="5" t="n">
        <v>1046000</v>
      </c>
      <c r="H94" s="4" t="n">
        <v>2001</v>
      </c>
      <c r="I94" s="5" t="n">
        <v>439000</v>
      </c>
      <c r="J94" s="0" t="s">
        <v>35</v>
      </c>
    </row>
    <row r="95" customFormat="false" ht="12.8" hidden="false" customHeight="false" outlineLevel="0" collapsed="false">
      <c r="A95" s="2" t="n">
        <v>44518</v>
      </c>
      <c r="B95" s="3" t="s">
        <v>158</v>
      </c>
      <c r="C95" s="4" t="n">
        <v>3089</v>
      </c>
      <c r="D95" s="4" t="n">
        <f aca="false">0.44066*43560</f>
        <v>19195.1496</v>
      </c>
      <c r="E95" s="4" t="n">
        <v>1911</v>
      </c>
      <c r="F95" s="5" t="n">
        <v>1336200</v>
      </c>
      <c r="G95" s="5" t="n">
        <v>1490000</v>
      </c>
      <c r="H95" s="4" t="n">
        <v>2000</v>
      </c>
      <c r="I95" s="5" t="n">
        <v>567000</v>
      </c>
      <c r="J95" s="0" t="s">
        <v>35</v>
      </c>
    </row>
    <row r="96" customFormat="false" ht="12.8" hidden="false" customHeight="false" outlineLevel="0" collapsed="false">
      <c r="A96" s="2" t="n">
        <v>44525</v>
      </c>
      <c r="B96" s="3" t="s">
        <v>159</v>
      </c>
      <c r="C96" s="4" t="n">
        <v>945</v>
      </c>
      <c r="E96" s="4" t="n">
        <v>1972</v>
      </c>
      <c r="F96" s="5" t="n">
        <v>398800</v>
      </c>
      <c r="G96" s="5" t="n">
        <v>531000</v>
      </c>
      <c r="H96" s="4" t="n">
        <v>2002</v>
      </c>
      <c r="I96" s="5" t="n">
        <v>289000</v>
      </c>
      <c r="J96" s="0" t="s">
        <v>160</v>
      </c>
    </row>
    <row r="97" customFormat="false" ht="12.8" hidden="false" customHeight="false" outlineLevel="0" collapsed="false">
      <c r="A97" s="2" t="n">
        <v>44525</v>
      </c>
      <c r="B97" s="3" t="s">
        <v>161</v>
      </c>
      <c r="C97" s="4" t="n">
        <v>992</v>
      </c>
      <c r="D97" s="4" t="n">
        <f aca="false">0.06956*43560</f>
        <v>3030.0336</v>
      </c>
      <c r="E97" s="4" t="n">
        <v>1947</v>
      </c>
      <c r="F97" s="5" t="n">
        <v>473200</v>
      </c>
      <c r="G97" s="5" t="n">
        <v>629000</v>
      </c>
      <c r="H97" s="4" t="n">
        <v>2016</v>
      </c>
      <c r="I97" s="5" t="n">
        <v>415000</v>
      </c>
      <c r="J97" s="0" t="s">
        <v>162</v>
      </c>
    </row>
    <row r="98" customFormat="false" ht="12.8" hidden="false" customHeight="false" outlineLevel="0" collapsed="false">
      <c r="A98" s="2" t="n">
        <v>44525</v>
      </c>
      <c r="B98" s="3" t="s">
        <v>163</v>
      </c>
      <c r="C98" s="4" t="n">
        <v>1435</v>
      </c>
      <c r="E98" s="4" t="n">
        <v>1860</v>
      </c>
      <c r="F98" s="5" t="n">
        <v>535300</v>
      </c>
      <c r="G98" s="5" t="n">
        <v>680000</v>
      </c>
      <c r="H98" s="4" t="n">
        <v>2007</v>
      </c>
      <c r="I98" s="5" t="n">
        <v>347000</v>
      </c>
      <c r="J98" s="0" t="s">
        <v>164</v>
      </c>
    </row>
    <row r="99" customFormat="false" ht="12.8" hidden="false" customHeight="false" outlineLevel="0" collapsed="false">
      <c r="A99" s="2" t="n">
        <v>44525</v>
      </c>
      <c r="B99" s="3" t="s">
        <v>165</v>
      </c>
      <c r="C99" s="4" t="n">
        <v>2142</v>
      </c>
      <c r="D99" s="4" t="n">
        <f aca="false">0.13774*43560</f>
        <v>5999.9544</v>
      </c>
      <c r="E99" s="4" t="n">
        <v>1956</v>
      </c>
      <c r="F99" s="5" t="n">
        <v>706100</v>
      </c>
      <c r="G99" s="5" t="n">
        <v>921000</v>
      </c>
      <c r="H99" s="4" t="n">
        <v>2001</v>
      </c>
      <c r="I99" s="5" t="n">
        <v>415000</v>
      </c>
      <c r="J99" s="0" t="s">
        <v>35</v>
      </c>
    </row>
    <row r="100" customFormat="false" ht="12.8" hidden="false" customHeight="false" outlineLevel="0" collapsed="false">
      <c r="A100" s="2" t="n">
        <v>44525</v>
      </c>
      <c r="B100" s="3" t="s">
        <v>166</v>
      </c>
      <c r="C100" s="4" t="n">
        <v>1398</v>
      </c>
      <c r="D100" s="4" t="n">
        <f aca="false">0.19428*43560</f>
        <v>8462.8368</v>
      </c>
      <c r="E100" s="4" t="n">
        <v>1940</v>
      </c>
      <c r="F100" s="5" t="n">
        <v>666300</v>
      </c>
      <c r="G100" s="5" t="n">
        <v>1000000</v>
      </c>
      <c r="H100" s="4" t="n">
        <v>1986</v>
      </c>
      <c r="I100" s="5" t="n">
        <v>208000</v>
      </c>
      <c r="J100" s="0" t="s">
        <v>167</v>
      </c>
    </row>
    <row r="101" customFormat="false" ht="12.8" hidden="false" customHeight="false" outlineLevel="0" collapsed="false">
      <c r="A101" s="2" t="n">
        <v>44525</v>
      </c>
      <c r="B101" s="3" t="s">
        <v>168</v>
      </c>
      <c r="C101" s="4" t="n">
        <v>2563</v>
      </c>
      <c r="D101" s="4" t="n">
        <f aca="false">0.30992*43560</f>
        <v>13500.1152</v>
      </c>
      <c r="E101" s="4" t="n">
        <v>1880</v>
      </c>
      <c r="F101" s="5" t="n">
        <v>1035600</v>
      </c>
      <c r="G101" s="5" t="n">
        <v>1400000</v>
      </c>
      <c r="J101" s="0" t="s">
        <v>169</v>
      </c>
    </row>
    <row r="102" customFormat="false" ht="12.8" hidden="false" customHeight="false" outlineLevel="0" collapsed="false">
      <c r="A102" s="2" t="n">
        <v>44532</v>
      </c>
      <c r="B102" s="3" t="s">
        <v>170</v>
      </c>
      <c r="C102" s="4" t="n">
        <v>1545</v>
      </c>
      <c r="E102" s="4" t="n">
        <v>1930</v>
      </c>
      <c r="F102" s="11" t="n">
        <v>636700</v>
      </c>
      <c r="G102" s="5" t="n">
        <v>740000</v>
      </c>
      <c r="H102" s="4" t="n">
        <v>2012</v>
      </c>
      <c r="I102" s="5" t="n">
        <v>392000</v>
      </c>
      <c r="J102" s="0" t="s">
        <v>171</v>
      </c>
    </row>
    <row r="103" customFormat="false" ht="12.8" hidden="false" customHeight="false" outlineLevel="0" collapsed="false">
      <c r="A103" s="2" t="n">
        <v>44532</v>
      </c>
      <c r="B103" s="3" t="s">
        <v>172</v>
      </c>
      <c r="C103" s="4" t="n">
        <v>3505</v>
      </c>
      <c r="D103" s="4" t="n">
        <f aca="false">0.15051*43560</f>
        <v>6556.2156</v>
      </c>
      <c r="E103" s="4" t="n">
        <v>1921</v>
      </c>
      <c r="F103" s="5" t="n">
        <v>1034200</v>
      </c>
      <c r="G103" s="5" t="n">
        <v>1290000</v>
      </c>
      <c r="H103" s="4" t="n">
        <v>1978</v>
      </c>
      <c r="I103" s="5" t="n">
        <v>60000</v>
      </c>
      <c r="J103" s="0" t="s">
        <v>42</v>
      </c>
    </row>
    <row r="104" customFormat="false" ht="12.8" hidden="false" customHeight="false" outlineLevel="0" collapsed="false">
      <c r="A104" s="2" t="n">
        <v>44532</v>
      </c>
      <c r="B104" s="3" t="s">
        <v>173</v>
      </c>
      <c r="C104" s="4" t="n">
        <v>3138</v>
      </c>
      <c r="D104" s="4" t="n">
        <f aca="false">0.15048*43560</f>
        <v>6554.9088</v>
      </c>
      <c r="E104" s="4" t="n">
        <v>1911</v>
      </c>
      <c r="F104" s="5" t="n">
        <v>982000</v>
      </c>
      <c r="G104" s="5" t="n">
        <v>1245000</v>
      </c>
      <c r="H104" s="4" t="n">
        <v>1972</v>
      </c>
      <c r="I104" s="5" t="n">
        <v>37000</v>
      </c>
      <c r="J104" s="0" t="s">
        <v>42</v>
      </c>
    </row>
    <row r="105" customFormat="false" ht="12.8" hidden="false" customHeight="false" outlineLevel="0" collapsed="false">
      <c r="A105" s="2" t="n">
        <v>44532</v>
      </c>
      <c r="B105" s="3" t="s">
        <v>174</v>
      </c>
      <c r="C105" s="4" t="n">
        <v>2268</v>
      </c>
      <c r="D105" s="4" t="n">
        <f aca="false">0.15588*43560</f>
        <v>6790.1328</v>
      </c>
      <c r="E105" s="4" t="n">
        <v>1947</v>
      </c>
      <c r="F105" s="5" t="n">
        <v>885100</v>
      </c>
      <c r="G105" s="5" t="n">
        <v>1150000</v>
      </c>
      <c r="H105" s="4" t="n">
        <v>2008</v>
      </c>
      <c r="I105" s="5" t="n">
        <v>452000</v>
      </c>
      <c r="J105" s="0" t="s">
        <v>35</v>
      </c>
    </row>
    <row r="106" customFormat="false" ht="12.8" hidden="false" customHeight="false" outlineLevel="0" collapsed="false">
      <c r="A106" s="2" t="n">
        <v>44532</v>
      </c>
      <c r="B106" s="3" t="s">
        <v>175</v>
      </c>
      <c r="C106" s="4" t="n">
        <v>1900</v>
      </c>
      <c r="E106" s="4" t="n">
        <v>1924</v>
      </c>
      <c r="F106" s="5" t="n">
        <v>867100</v>
      </c>
      <c r="G106" s="5" t="n">
        <v>841000</v>
      </c>
      <c r="H106" s="4" t="n">
        <v>2015</v>
      </c>
      <c r="I106" s="5" t="n">
        <v>675000</v>
      </c>
      <c r="J106" s="0" t="s">
        <v>155</v>
      </c>
    </row>
    <row r="107" customFormat="false" ht="12.8" hidden="false" customHeight="false" outlineLevel="0" collapsed="false">
      <c r="A107" s="2" t="n">
        <v>44532</v>
      </c>
      <c r="B107" s="3" t="s">
        <v>176</v>
      </c>
      <c r="C107" s="4" t="n">
        <v>1185</v>
      </c>
      <c r="E107" s="4" t="n">
        <v>1925</v>
      </c>
      <c r="F107" s="5" t="n">
        <v>643600</v>
      </c>
      <c r="G107" s="5" t="n">
        <v>749900</v>
      </c>
      <c r="H107" s="4" t="n">
        <v>2017</v>
      </c>
      <c r="I107" s="5" t="n">
        <v>680000</v>
      </c>
      <c r="J107" s="0" t="s">
        <v>177</v>
      </c>
    </row>
    <row r="108" customFormat="false" ht="12.8" hidden="false" customHeight="false" outlineLevel="0" collapsed="false">
      <c r="A108" s="2" t="n">
        <v>44537</v>
      </c>
      <c r="B108" s="3" t="s">
        <v>178</v>
      </c>
      <c r="C108" s="4" t="n">
        <v>1150</v>
      </c>
      <c r="E108" s="4" t="n">
        <v>1953</v>
      </c>
      <c r="F108" s="5" t="n">
        <v>401000</v>
      </c>
      <c r="G108" s="5" t="n">
        <v>498000</v>
      </c>
      <c r="H108" s="4" t="n">
        <v>1992</v>
      </c>
      <c r="I108" s="5" t="n">
        <v>122000</v>
      </c>
      <c r="J108" s="0" t="s">
        <v>179</v>
      </c>
    </row>
    <row r="109" customFormat="false" ht="12.8" hidden="false" customHeight="false" outlineLevel="0" collapsed="false">
      <c r="A109" s="2" t="n">
        <v>44537</v>
      </c>
      <c r="B109" s="3" t="s">
        <v>180</v>
      </c>
      <c r="C109" s="4" t="n">
        <v>1030</v>
      </c>
      <c r="D109" s="4" t="n">
        <f aca="false">0.06247*43560</f>
        <v>2721.1932</v>
      </c>
      <c r="E109" s="4" t="n">
        <v>1947</v>
      </c>
      <c r="F109" s="5" t="n">
        <v>472700</v>
      </c>
      <c r="G109" s="5" t="n">
        <v>561000</v>
      </c>
      <c r="H109" s="4" t="n">
        <v>2016</v>
      </c>
      <c r="I109" s="5" t="n">
        <v>447000</v>
      </c>
      <c r="J109" s="0" t="s">
        <v>181</v>
      </c>
    </row>
    <row r="110" customFormat="false" ht="12.8" hidden="false" customHeight="false" outlineLevel="0" collapsed="false">
      <c r="A110" s="2" t="n">
        <v>44537</v>
      </c>
      <c r="B110" s="3" t="s">
        <v>182</v>
      </c>
      <c r="C110" s="4" t="n">
        <v>2161</v>
      </c>
      <c r="E110" s="4" t="n">
        <v>2001</v>
      </c>
      <c r="F110" s="5" t="n">
        <v>680100</v>
      </c>
      <c r="G110" s="5" t="n">
        <v>840000</v>
      </c>
      <c r="H110" s="4" t="n">
        <v>2001</v>
      </c>
      <c r="I110" s="5" t="n">
        <v>399900</v>
      </c>
      <c r="J110" s="0" t="s">
        <v>183</v>
      </c>
    </row>
    <row r="111" customFormat="false" ht="12.8" hidden="false" customHeight="false" outlineLevel="0" collapsed="false">
      <c r="A111" s="2" t="n">
        <v>44537</v>
      </c>
      <c r="B111" s="3" t="s">
        <v>184</v>
      </c>
      <c r="C111" s="4" t="n">
        <v>2786</v>
      </c>
      <c r="D111" s="0"/>
      <c r="E111" s="4" t="n">
        <v>2012</v>
      </c>
      <c r="F111" s="5" t="n">
        <v>867200</v>
      </c>
      <c r="G111" s="5" t="n">
        <v>1100000</v>
      </c>
      <c r="H111" s="4" t="n">
        <v>2013</v>
      </c>
      <c r="I111" s="5" t="n">
        <v>671300</v>
      </c>
      <c r="J111" s="0" t="s">
        <v>134</v>
      </c>
    </row>
    <row r="112" customFormat="false" ht="12.8" hidden="false" customHeight="false" outlineLevel="0" collapsed="false">
      <c r="A112" s="2" t="n">
        <v>44537</v>
      </c>
      <c r="B112" s="3" t="s">
        <v>185</v>
      </c>
      <c r="C112" s="0" t="n">
        <f aca="false">2182+1865</f>
        <v>4047</v>
      </c>
      <c r="E112" s="4" t="n">
        <v>1890</v>
      </c>
      <c r="F112" s="5" t="n">
        <f aca="false">585200+640800</f>
        <v>1226000</v>
      </c>
      <c r="G112" s="5" t="n">
        <v>1660000</v>
      </c>
      <c r="J112" s="0" t="s">
        <v>186</v>
      </c>
    </row>
    <row r="113" customFormat="false" ht="12.8" hidden="false" customHeight="false" outlineLevel="0" collapsed="false">
      <c r="A113" s="2" t="n">
        <v>44537</v>
      </c>
      <c r="B113" s="3" t="s">
        <v>187</v>
      </c>
      <c r="C113" s="4" t="n">
        <v>2800</v>
      </c>
      <c r="D113" s="4" t="n">
        <f aca="false">0.36915*43560</f>
        <v>16080.174</v>
      </c>
      <c r="E113" s="4" t="n">
        <v>1925</v>
      </c>
      <c r="F113" s="5" t="n">
        <v>1392800</v>
      </c>
      <c r="G113" s="5" t="n">
        <v>2150000</v>
      </c>
      <c r="J113" s="0" t="s">
        <v>188</v>
      </c>
    </row>
    <row r="114" customFormat="false" ht="12.8" hidden="false" customHeight="false" outlineLevel="0" collapsed="false">
      <c r="A114" s="2" t="n">
        <v>44546</v>
      </c>
      <c r="B114" s="3" t="s">
        <v>189</v>
      </c>
      <c r="C114" s="4" t="n">
        <v>926</v>
      </c>
      <c r="E114" s="0" t="n">
        <v>1972</v>
      </c>
      <c r="F114" s="5" t="n">
        <v>451900</v>
      </c>
      <c r="G114" s="5" t="n">
        <v>425000</v>
      </c>
      <c r="H114" s="4" t="n">
        <v>1995</v>
      </c>
      <c r="I114" s="5" t="n">
        <v>105000</v>
      </c>
      <c r="J114" s="0" t="s">
        <v>190</v>
      </c>
    </row>
    <row r="115" customFormat="false" ht="12.8" hidden="false" customHeight="false" outlineLevel="0" collapsed="false">
      <c r="A115" s="2" t="n">
        <v>44546</v>
      </c>
      <c r="B115" s="3" t="s">
        <v>191</v>
      </c>
      <c r="C115" s="4" t="n">
        <v>1313</v>
      </c>
      <c r="E115" s="4" t="n">
        <v>1926</v>
      </c>
      <c r="F115" s="5" t="n">
        <v>476300</v>
      </c>
      <c r="G115" s="5" t="n">
        <v>619000</v>
      </c>
      <c r="H115" s="4" t="n">
        <v>2017</v>
      </c>
      <c r="I115" s="5" t="n">
        <v>500000</v>
      </c>
      <c r="J115" s="0" t="s">
        <v>134</v>
      </c>
    </row>
    <row r="116" customFormat="false" ht="12.8" hidden="false" customHeight="false" outlineLevel="0" collapsed="false">
      <c r="A116" s="2" t="n">
        <v>44546</v>
      </c>
      <c r="B116" s="3" t="s">
        <v>192</v>
      </c>
      <c r="C116" s="4" t="n">
        <v>1989</v>
      </c>
      <c r="D116" s="4" t="n">
        <f aca="false">0.11405*43560</f>
        <v>4968.018</v>
      </c>
      <c r="E116" s="4" t="n">
        <v>1927</v>
      </c>
      <c r="F116" s="5" t="n">
        <v>690400</v>
      </c>
      <c r="G116" s="5" t="n">
        <v>850000</v>
      </c>
      <c r="H116" s="4" t="n">
        <v>2010</v>
      </c>
      <c r="I116" s="5" t="n">
        <v>465000</v>
      </c>
      <c r="J116" s="0" t="s">
        <v>35</v>
      </c>
    </row>
    <row r="117" customFormat="false" ht="12.8" hidden="false" customHeight="false" outlineLevel="0" collapsed="false">
      <c r="A117" s="2" t="n">
        <v>44546</v>
      </c>
      <c r="B117" s="3" t="s">
        <v>193</v>
      </c>
      <c r="C117" s="4" t="n">
        <v>2340</v>
      </c>
      <c r="D117" s="4" t="n">
        <f aca="false">0.10657*43560</f>
        <v>4642.1892</v>
      </c>
      <c r="E117" s="4" t="n">
        <v>1924</v>
      </c>
      <c r="F117" s="5" t="n">
        <v>780400</v>
      </c>
      <c r="G117" s="5" t="n">
        <v>1077000</v>
      </c>
      <c r="H117" s="4" t="n">
        <v>2014</v>
      </c>
      <c r="I117" s="5" t="n">
        <v>634000</v>
      </c>
      <c r="J117" s="0" t="s">
        <v>35</v>
      </c>
    </row>
    <row r="118" customFormat="false" ht="12.8" hidden="false" customHeight="false" outlineLevel="0" collapsed="false">
      <c r="A118" s="2" t="n">
        <v>44546</v>
      </c>
      <c r="B118" s="3" t="s">
        <v>194</v>
      </c>
      <c r="C118" s="4" t="n">
        <v>2707</v>
      </c>
      <c r="D118" s="4" t="n">
        <f aca="false">0.20891*43560</f>
        <v>9100.1196</v>
      </c>
      <c r="E118" s="4" t="n">
        <v>1930</v>
      </c>
      <c r="F118" s="5" t="n">
        <v>946400</v>
      </c>
      <c r="G118" s="5" t="n">
        <v>1300000</v>
      </c>
      <c r="H118" s="4" t="n">
        <v>2014</v>
      </c>
      <c r="I118" s="5" t="n">
        <v>688000</v>
      </c>
      <c r="J118" s="0" t="s">
        <v>35</v>
      </c>
    </row>
    <row r="119" customFormat="false" ht="12.8" hidden="false" customHeight="false" outlineLevel="0" collapsed="false">
      <c r="A119" s="2" t="n">
        <v>44546</v>
      </c>
      <c r="B119" s="3" t="s">
        <v>195</v>
      </c>
      <c r="C119" s="4" t="n">
        <f aca="false">1610+1496+1354+1168</f>
        <v>5628</v>
      </c>
      <c r="E119" s="4" t="n">
        <v>1700</v>
      </c>
      <c r="F119" s="5" t="n">
        <f aca="false">524200+487400+354500+381700</f>
        <v>1747800</v>
      </c>
      <c r="G119" s="5" t="n">
        <v>3450000</v>
      </c>
      <c r="H119" s="4" t="n">
        <v>2019</v>
      </c>
      <c r="I119" s="5" t="n">
        <v>3325000</v>
      </c>
      <c r="J119" s="0" t="s">
        <v>196</v>
      </c>
    </row>
    <row r="120" customFormat="false" ht="12.8" hidden="false" customHeight="false" outlineLevel="0" collapsed="false">
      <c r="A120" s="2" t="n">
        <v>44553</v>
      </c>
      <c r="B120" s="3" t="s">
        <v>197</v>
      </c>
      <c r="C120" s="4" t="n">
        <v>950</v>
      </c>
      <c r="E120" s="4" t="n">
        <v>2004</v>
      </c>
      <c r="F120" s="11" t="n">
        <v>591700</v>
      </c>
      <c r="G120" s="11" t="n">
        <v>600000</v>
      </c>
      <c r="H120" s="4" t="n">
        <v>2016</v>
      </c>
      <c r="I120" s="5" t="n">
        <v>507000</v>
      </c>
      <c r="J120" s="0" t="s">
        <v>198</v>
      </c>
    </row>
    <row r="121" customFormat="false" ht="12.8" hidden="false" customHeight="false" outlineLevel="0" collapsed="false">
      <c r="A121" s="2" t="n">
        <v>44553</v>
      </c>
      <c r="B121" s="3" t="s">
        <v>199</v>
      </c>
      <c r="C121" s="4" t="n">
        <v>1563</v>
      </c>
      <c r="E121" s="4" t="n">
        <v>1923</v>
      </c>
      <c r="F121" s="11" t="n">
        <v>725200</v>
      </c>
      <c r="G121" s="11" t="n">
        <v>810000</v>
      </c>
      <c r="H121" s="4" t="n">
        <v>2016</v>
      </c>
      <c r="I121" s="5" t="n">
        <v>631000</v>
      </c>
      <c r="J121" s="0" t="s">
        <v>177</v>
      </c>
    </row>
    <row r="122" customFormat="false" ht="12.8" hidden="false" customHeight="false" outlineLevel="0" collapsed="false">
      <c r="A122" s="2" t="n">
        <v>44553</v>
      </c>
      <c r="B122" s="0" t="s">
        <v>200</v>
      </c>
      <c r="C122" s="4" t="n">
        <v>1880</v>
      </c>
      <c r="D122" s="4" t="n">
        <f aca="false">0.12815*43560</f>
        <v>5582.214</v>
      </c>
      <c r="E122" s="4" t="n">
        <v>1902</v>
      </c>
      <c r="F122" s="5" t="n">
        <v>858100</v>
      </c>
      <c r="G122" s="5" t="n">
        <v>1063000</v>
      </c>
      <c r="H122" s="0"/>
      <c r="I122" s="0"/>
      <c r="J122" s="0" t="s">
        <v>169</v>
      </c>
    </row>
    <row r="123" customFormat="false" ht="12.8" hidden="false" customHeight="false" outlineLevel="0" collapsed="false">
      <c r="A123" s="2" t="n">
        <v>44553</v>
      </c>
      <c r="B123" s="3" t="s">
        <v>201</v>
      </c>
      <c r="C123" s="4" t="n">
        <v>2768</v>
      </c>
      <c r="D123" s="4" t="n">
        <f aca="false">0.14463*43560</f>
        <v>6300.0828</v>
      </c>
      <c r="E123" s="4" t="n">
        <v>2009</v>
      </c>
      <c r="F123" s="5" t="n">
        <v>1274600</v>
      </c>
      <c r="G123" s="5" t="n">
        <v>1501000</v>
      </c>
      <c r="H123" s="4" t="n">
        <v>2010</v>
      </c>
      <c r="I123" s="5" t="n">
        <v>839000</v>
      </c>
      <c r="J123" s="0" t="s">
        <v>35</v>
      </c>
    </row>
    <row r="124" customFormat="false" ht="12.8" hidden="false" customHeight="false" outlineLevel="0" collapsed="false">
      <c r="A124" s="2" t="n">
        <v>44553</v>
      </c>
      <c r="B124" s="3" t="s">
        <v>202</v>
      </c>
      <c r="C124" s="4" t="n">
        <v>2528</v>
      </c>
      <c r="D124" s="4" t="n">
        <f aca="false">0.30808*43560</f>
        <v>13419.9648</v>
      </c>
      <c r="E124" s="4" t="n">
        <v>2021</v>
      </c>
      <c r="F124" s="5" t="n">
        <v>786800</v>
      </c>
      <c r="G124" s="5" t="n">
        <v>2135000</v>
      </c>
      <c r="H124" s="4" t="n">
        <v>2020</v>
      </c>
      <c r="I124" s="5" t="n">
        <v>790000</v>
      </c>
      <c r="J124" s="0" t="s">
        <v>203</v>
      </c>
    </row>
    <row r="125" customFormat="false" ht="12.8" hidden="false" customHeight="false" outlineLevel="0" collapsed="false">
      <c r="A125" s="2" t="n">
        <v>44553</v>
      </c>
      <c r="B125" s="3" t="s">
        <v>32</v>
      </c>
      <c r="C125" s="4" t="n">
        <v>4720</v>
      </c>
      <c r="D125" s="4" t="n">
        <f aca="false">43560*0.19412</f>
        <v>8455.8672</v>
      </c>
      <c r="E125" s="4" t="n">
        <v>2020</v>
      </c>
      <c r="F125" s="5" t="n">
        <v>744400</v>
      </c>
      <c r="G125" s="5" t="n">
        <v>2650000</v>
      </c>
      <c r="J125" s="0" t="s">
        <v>204</v>
      </c>
    </row>
    <row r="126" customFormat="false" ht="12.8" hidden="false" customHeight="false" outlineLevel="0" collapsed="false">
      <c r="A126" s="2" t="n">
        <v>44560</v>
      </c>
      <c r="B126" s="3" t="s">
        <v>205</v>
      </c>
      <c r="C126" s="4" t="n">
        <v>792</v>
      </c>
      <c r="D126" s="4" t="n">
        <f aca="false">0.0506*43560</f>
        <v>2204.136</v>
      </c>
      <c r="E126" s="4" t="n">
        <v>1947</v>
      </c>
      <c r="F126" s="5" t="n">
        <v>455800</v>
      </c>
      <c r="G126" s="5" t="n">
        <v>635000</v>
      </c>
      <c r="H126" s="4" t="n">
        <v>2016</v>
      </c>
      <c r="I126" s="5" t="n">
        <v>397500</v>
      </c>
      <c r="J126" s="0" t="s">
        <v>206</v>
      </c>
    </row>
    <row r="127" customFormat="false" ht="12.8" hidden="false" customHeight="false" outlineLevel="0" collapsed="false">
      <c r="A127" s="2" t="n">
        <v>44560</v>
      </c>
      <c r="B127" s="3" t="s">
        <v>207</v>
      </c>
      <c r="C127" s="4" t="n">
        <v>2091</v>
      </c>
      <c r="E127" s="4" t="n">
        <v>1914</v>
      </c>
      <c r="F127" s="5" t="n">
        <v>779500</v>
      </c>
      <c r="G127" s="5" t="n">
        <v>800000</v>
      </c>
      <c r="H127" s="4" t="n">
        <v>2009</v>
      </c>
      <c r="I127" s="5" t="n">
        <v>514500</v>
      </c>
      <c r="J127" s="0" t="s">
        <v>208</v>
      </c>
    </row>
    <row r="128" customFormat="false" ht="12.8" hidden="false" customHeight="false" outlineLevel="0" collapsed="false">
      <c r="A128" s="2" t="n">
        <v>44560</v>
      </c>
      <c r="B128" s="3" t="s">
        <v>209</v>
      </c>
      <c r="C128" s="4" t="n">
        <v>2394</v>
      </c>
      <c r="D128" s="4" t="n">
        <f aca="false">0.17273*43560</f>
        <v>7524.1188</v>
      </c>
      <c r="E128" s="4" t="n">
        <v>1961</v>
      </c>
      <c r="F128" s="5" t="n">
        <v>771600</v>
      </c>
      <c r="G128" s="5" t="n">
        <v>825000</v>
      </c>
      <c r="H128" s="4" t="n">
        <v>1984</v>
      </c>
      <c r="I128" s="5" t="n">
        <v>145000</v>
      </c>
      <c r="J128" s="0" t="s">
        <v>210</v>
      </c>
    </row>
    <row r="129" customFormat="false" ht="12.8" hidden="false" customHeight="false" outlineLevel="0" collapsed="false">
      <c r="A129" s="2" t="n">
        <v>44560</v>
      </c>
      <c r="B129" s="3" t="s">
        <v>211</v>
      </c>
      <c r="C129" s="4" t="n">
        <v>2036</v>
      </c>
      <c r="D129" s="4" t="n">
        <f aca="false">0.08613*43560</f>
        <v>3751.8228</v>
      </c>
      <c r="E129" s="4" t="n">
        <v>1961</v>
      </c>
      <c r="F129" s="5" t="n">
        <v>680200</v>
      </c>
      <c r="G129" s="5" t="n">
        <v>950000</v>
      </c>
      <c r="H129" s="4" t="n">
        <v>2001</v>
      </c>
      <c r="I129" s="5" t="n">
        <v>372900</v>
      </c>
      <c r="J129" s="0" t="s">
        <v>212</v>
      </c>
    </row>
    <row r="130" customFormat="false" ht="12.8" hidden="false" customHeight="false" outlineLevel="0" collapsed="false">
      <c r="A130" s="2" t="n">
        <v>44560</v>
      </c>
      <c r="B130" s="3" t="s">
        <v>213</v>
      </c>
      <c r="C130" s="4" t="n">
        <v>2304</v>
      </c>
      <c r="D130" s="4" t="n">
        <f aca="false">0.08175*43560</f>
        <v>3561.03</v>
      </c>
      <c r="E130" s="4" t="n">
        <v>1925</v>
      </c>
      <c r="F130" s="5" t="n">
        <v>924700</v>
      </c>
      <c r="G130" s="5" t="n">
        <v>1100000</v>
      </c>
      <c r="H130" s="4" t="n">
        <v>1984</v>
      </c>
      <c r="I130" s="5" t="n">
        <v>132999</v>
      </c>
      <c r="J130" s="0" t="s">
        <v>214</v>
      </c>
    </row>
    <row r="131" customFormat="false" ht="12.8" hidden="false" customHeight="false" outlineLevel="0" collapsed="false">
      <c r="A131" s="2" t="n">
        <v>44560</v>
      </c>
      <c r="B131" s="3" t="s">
        <v>215</v>
      </c>
      <c r="C131" s="4" t="n">
        <v>2831</v>
      </c>
      <c r="D131" s="4" t="n">
        <f aca="false">0.22383*43560</f>
        <v>9750.0348</v>
      </c>
      <c r="E131" s="4" t="n">
        <v>1912</v>
      </c>
      <c r="F131" s="5" t="n">
        <v>1002100</v>
      </c>
      <c r="G131" s="5" t="n">
        <v>1310000</v>
      </c>
      <c r="H131" s="4" t="n">
        <v>2014</v>
      </c>
      <c r="I131" s="5" t="n">
        <v>685000</v>
      </c>
      <c r="J131" s="0" t="s">
        <v>35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688</TotalTime>
  <Application>LibreOffice/7.1.4.2$Linux_X86_64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2021-07-01T17:53:46Z</dcterms:created>
  <dc:creator/>
  <dc:description/>
  <dc:language>en-US</dc:language>
  <cp:lastModifiedBy>Stephen Revilak</cp:lastModifiedBy>
  <dcterms:modified xsi:type="dcterms:W3CDTF">2022-01-18T17:03:18Z</dcterms:modified>
  <cp:revision>261</cp:revision>
  <dc:subject/>
  <dc:title/>
</cp:coreProperties>
</file>